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xr:revisionPtr revIDLastSave="0" documentId="8_{A9153444-3C84-4E1D-A213-2F8BCF900384}" xr6:coauthVersionLast="47" xr6:coauthVersionMax="47" xr10:uidLastSave="{00000000-0000-0000-0000-000000000000}"/>
  <bookViews>
    <workbookView xWindow="28680" yWindow="-120" windowWidth="21840" windowHeight="13140" tabRatio="500" xr2:uid="{00000000-000D-0000-FFFF-FFFF00000000}"/>
  </bookViews>
  <sheets>
    <sheet name="Geral" sheetId="1" r:id="rId1"/>
    <sheet name="Produção Científica" sheetId="2" r:id="rId2"/>
    <sheet name="Prod Tecnol" sheetId="3" r:id="rId3"/>
    <sheet name="Livros e Cap" sheetId="4" r:id="rId4"/>
    <sheet name="Somatório" sheetId="5" r:id="rId5"/>
    <sheet name="Orientação" sheetId="6" r:id="rId6"/>
    <sheet name="Recredenciamento" sheetId="12" r:id="rId7"/>
    <sheet name="Indicadores" sheetId="13" state="hidden" r:id="rId8"/>
  </sheets>
  <externalReferences>
    <externalReference r:id="rId9"/>
  </externalReferences>
  <definedNames>
    <definedName name="BolsasPq">'[1]Doc_Pq+DT'!$A$8:$F$828</definedName>
    <definedName name="docentes2014">#REF!</definedName>
    <definedName name="ID">#REF!</definedName>
    <definedName name="ID_Doc">#REF!</definedName>
    <definedName name="ID_Docente">#REF!</definedName>
    <definedName name="Nome">[1]Códigos!$A$4:$B$64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6" l="1"/>
  <c r="F12" i="6"/>
  <c r="G12" i="6"/>
  <c r="AH12" i="6"/>
  <c r="R12" i="6"/>
  <c r="AJ12" i="6" s="1"/>
  <c r="AK12" i="6" s="1"/>
  <c r="X12" i="6"/>
  <c r="AD12" i="6"/>
  <c r="AF12" i="6"/>
  <c r="AG12" i="6"/>
  <c r="B12" i="6"/>
  <c r="D12" i="5"/>
  <c r="E12" i="5"/>
  <c r="F12" i="5"/>
  <c r="AF12" i="5"/>
  <c r="AT12" i="5" s="1"/>
  <c r="AH12" i="5"/>
  <c r="AN12" i="5"/>
  <c r="C12" i="5"/>
  <c r="B12" i="5"/>
  <c r="Q12" i="4"/>
  <c r="X12" i="4"/>
  <c r="AE12" i="4"/>
  <c r="AF12" i="4"/>
  <c r="AM12" i="5" s="1"/>
  <c r="AG12" i="4"/>
  <c r="AH12" i="4"/>
  <c r="AO12" i="5" s="1"/>
  <c r="AI12" i="4"/>
  <c r="AP12" i="5" s="1"/>
  <c r="AJ12" i="4"/>
  <c r="AQ12" i="5" s="1"/>
  <c r="AK12" i="4"/>
  <c r="AR12" i="5" s="1"/>
  <c r="B12" i="4"/>
  <c r="Q12" i="3"/>
  <c r="X12" i="3"/>
  <c r="AE12" i="3"/>
  <c r="AF12" i="3"/>
  <c r="AG12" i="3"/>
  <c r="AG12" i="5" s="1"/>
  <c r="AU12" i="5" s="1"/>
  <c r="AH12" i="3"/>
  <c r="AI12" i="3"/>
  <c r="AI12" i="5" s="1"/>
  <c r="AJ12" i="3"/>
  <c r="AJ12" i="5" s="1"/>
  <c r="AK12" i="3"/>
  <c r="AK12" i="5" s="1"/>
  <c r="B12" i="3"/>
  <c r="B13" i="3"/>
  <c r="Q13" i="3"/>
  <c r="X13" i="3"/>
  <c r="AE13" i="3"/>
  <c r="AF13" i="3"/>
  <c r="AG13" i="3"/>
  <c r="AH13" i="3"/>
  <c r="AI13" i="3"/>
  <c r="AJ13" i="3"/>
  <c r="AK13" i="3"/>
  <c r="AZ12" i="2"/>
  <c r="AD12" i="5" s="1"/>
  <c r="BB12" i="5" s="1"/>
  <c r="AY12" i="2"/>
  <c r="AC12" i="5" s="1"/>
  <c r="AX12" i="2"/>
  <c r="AB12" i="5" s="1"/>
  <c r="AW12" i="2"/>
  <c r="AA12" i="5" s="1"/>
  <c r="AV12" i="2"/>
  <c r="Z12" i="5" s="1"/>
  <c r="AU12" i="2"/>
  <c r="Y12" i="5" s="1"/>
  <c r="AT12" i="2"/>
  <c r="X12" i="5" s="1"/>
  <c r="AS12" i="2"/>
  <c r="AJ12" i="2"/>
  <c r="AA12" i="2"/>
  <c r="AZ12" i="5" l="1"/>
  <c r="AY12" i="5"/>
  <c r="AX12" i="5"/>
  <c r="AV12" i="5"/>
  <c r="AW12" i="5"/>
  <c r="AL12" i="5"/>
  <c r="F11" i="12"/>
  <c r="BA12" i="5"/>
  <c r="AI12" i="6"/>
  <c r="BC12" i="5"/>
  <c r="BD12" i="5" s="1"/>
  <c r="BC12" i="2"/>
  <c r="BA12" i="2"/>
  <c r="AD10" i="6"/>
  <c r="AD11" i="6"/>
  <c r="AD13" i="6"/>
  <c r="AD14" i="6"/>
  <c r="AD15" i="6"/>
  <c r="AD16" i="6"/>
  <c r="AL12" i="6" l="1"/>
  <c r="G8" i="1"/>
  <c r="G7" i="1"/>
  <c r="G6" i="1"/>
  <c r="BJ6" i="5" l="1"/>
  <c r="E8" i="6" l="1"/>
  <c r="F8" i="6"/>
  <c r="G8" i="6"/>
  <c r="E9" i="6"/>
  <c r="F9" i="6"/>
  <c r="G9" i="6"/>
  <c r="E10" i="6"/>
  <c r="F10" i="6"/>
  <c r="G10" i="6"/>
  <c r="E11" i="6"/>
  <c r="F11" i="6"/>
  <c r="G11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E18" i="6"/>
  <c r="F18" i="6"/>
  <c r="G18" i="6"/>
  <c r="E19" i="6"/>
  <c r="F19" i="6"/>
  <c r="G19" i="6"/>
  <c r="G7" i="6"/>
  <c r="F7" i="6"/>
  <c r="E7" i="6"/>
  <c r="AD4" i="4" l="1"/>
  <c r="AC4" i="4"/>
  <c r="AB4" i="4"/>
  <c r="AA4" i="4"/>
  <c r="Z4" i="4"/>
  <c r="Y4" i="4"/>
  <c r="W4" i="4"/>
  <c r="V4" i="4"/>
  <c r="U4" i="4"/>
  <c r="T4" i="4"/>
  <c r="S4" i="4"/>
  <c r="R4" i="4"/>
  <c r="P4" i="4"/>
  <c r="O4" i="4"/>
  <c r="N4" i="4"/>
  <c r="M4" i="4"/>
  <c r="L4" i="4"/>
  <c r="K4" i="4"/>
  <c r="AD4" i="3"/>
  <c r="AC4" i="3"/>
  <c r="AB4" i="3"/>
  <c r="AA4" i="3"/>
  <c r="Z4" i="3"/>
  <c r="Y4" i="3"/>
  <c r="W4" i="3"/>
  <c r="V4" i="3"/>
  <c r="U4" i="3"/>
  <c r="T4" i="3"/>
  <c r="S4" i="3"/>
  <c r="R4" i="3"/>
  <c r="P4" i="3"/>
  <c r="O4" i="3"/>
  <c r="N4" i="3"/>
  <c r="M4" i="3"/>
  <c r="L4" i="3"/>
  <c r="K4" i="3"/>
  <c r="AQ4" i="2"/>
  <c r="AP4" i="2"/>
  <c r="AO4" i="2"/>
  <c r="AN4" i="2"/>
  <c r="AM4" i="2"/>
  <c r="AL4" i="2"/>
  <c r="AK4" i="2"/>
  <c r="AH4" i="2"/>
  <c r="AG4" i="2"/>
  <c r="AF4" i="2"/>
  <c r="AE4" i="2"/>
  <c r="AD4" i="2"/>
  <c r="AC4" i="2"/>
  <c r="AB4" i="2"/>
  <c r="Y4" i="2"/>
  <c r="X4" i="2"/>
  <c r="W4" i="2"/>
  <c r="V4" i="2"/>
  <c r="U4" i="2"/>
  <c r="T4" i="2"/>
  <c r="S4" i="2"/>
  <c r="BI30" i="5" l="1"/>
  <c r="I29" i="13" s="1"/>
  <c r="I14" i="13"/>
  <c r="H38" i="13" l="1"/>
  <c r="H37" i="13"/>
  <c r="H39" i="13" l="1"/>
  <c r="H41" i="13"/>
  <c r="H40" i="13"/>
  <c r="X7" i="6" l="1"/>
  <c r="X8" i="6"/>
  <c r="X9" i="6"/>
  <c r="X10" i="6"/>
  <c r="X11" i="6"/>
  <c r="X13" i="6"/>
  <c r="X14" i="6"/>
  <c r="X15" i="6"/>
  <c r="X16" i="6"/>
  <c r="X17" i="6"/>
  <c r="X18" i="6"/>
  <c r="X19" i="6"/>
  <c r="AC4" i="6" l="1"/>
  <c r="AB4" i="6"/>
  <c r="AA4" i="6"/>
  <c r="Z4" i="6"/>
  <c r="W4" i="6"/>
  <c r="U4" i="6"/>
  <c r="T4" i="6"/>
  <c r="Q4" i="6"/>
  <c r="O4" i="6"/>
  <c r="N4" i="6"/>
  <c r="G19" i="5"/>
  <c r="F19" i="5"/>
  <c r="E19" i="5"/>
  <c r="D19" i="5"/>
  <c r="G18" i="5"/>
  <c r="F18" i="5"/>
  <c r="E18" i="5"/>
  <c r="D18" i="5"/>
  <c r="G17" i="5"/>
  <c r="F17" i="5"/>
  <c r="E17" i="5"/>
  <c r="D17" i="5"/>
  <c r="F16" i="5"/>
  <c r="E16" i="5"/>
  <c r="D16" i="5"/>
  <c r="F15" i="5"/>
  <c r="E15" i="5"/>
  <c r="D15" i="5"/>
  <c r="G14" i="5"/>
  <c r="F14" i="5"/>
  <c r="E14" i="5"/>
  <c r="D14" i="5"/>
  <c r="F13" i="5"/>
  <c r="E13" i="5"/>
  <c r="D13" i="5"/>
  <c r="F11" i="5"/>
  <c r="E11" i="5"/>
  <c r="D11" i="5"/>
  <c r="G10" i="5"/>
  <c r="F10" i="5"/>
  <c r="E10" i="5"/>
  <c r="D10" i="5"/>
  <c r="G9" i="5"/>
  <c r="F9" i="5"/>
  <c r="E9" i="5"/>
  <c r="D9" i="5"/>
  <c r="F8" i="5"/>
  <c r="E8" i="5"/>
  <c r="D8" i="5"/>
  <c r="E7" i="5"/>
  <c r="F7" i="5"/>
  <c r="G7" i="5"/>
  <c r="D7" i="5"/>
  <c r="BI4" i="5" l="1"/>
  <c r="BH4" i="5"/>
  <c r="BI5" i="5"/>
  <c r="BH5" i="5"/>
  <c r="AD4" i="6"/>
  <c r="AE8" i="4"/>
  <c r="AE9" i="4"/>
  <c r="AE10" i="4"/>
  <c r="AE11" i="4"/>
  <c r="AE13" i="4"/>
  <c r="AE14" i="4"/>
  <c r="AE15" i="4"/>
  <c r="AE16" i="4"/>
  <c r="AE17" i="4"/>
  <c r="AE18" i="4"/>
  <c r="AE19" i="4"/>
  <c r="X8" i="4"/>
  <c r="X9" i="4"/>
  <c r="X10" i="4"/>
  <c r="X11" i="4"/>
  <c r="X13" i="4"/>
  <c r="X14" i="4"/>
  <c r="X15" i="4"/>
  <c r="X16" i="4"/>
  <c r="X17" i="4"/>
  <c r="X18" i="4"/>
  <c r="X19" i="4"/>
  <c r="Q8" i="4"/>
  <c r="Q9" i="4"/>
  <c r="Q10" i="4"/>
  <c r="Q11" i="4"/>
  <c r="Q13" i="4"/>
  <c r="Q14" i="4"/>
  <c r="Q15" i="4"/>
  <c r="Q16" i="4"/>
  <c r="Q17" i="4"/>
  <c r="Q18" i="4"/>
  <c r="Q19" i="4"/>
  <c r="AE5" i="4"/>
  <c r="AE7" i="4"/>
  <c r="X7" i="4"/>
  <c r="Q7" i="4"/>
  <c r="X5" i="4"/>
  <c r="Q5" i="4"/>
  <c r="AE8" i="3"/>
  <c r="AE9" i="3"/>
  <c r="AE10" i="3"/>
  <c r="AE11" i="3"/>
  <c r="AE14" i="3"/>
  <c r="AE15" i="3"/>
  <c r="AE16" i="3"/>
  <c r="AE17" i="3"/>
  <c r="AE18" i="3"/>
  <c r="AE19" i="3"/>
  <c r="AE7" i="3"/>
  <c r="AE5" i="3"/>
  <c r="X8" i="3"/>
  <c r="X9" i="3"/>
  <c r="X10" i="3"/>
  <c r="X11" i="3"/>
  <c r="X14" i="3"/>
  <c r="X15" i="3"/>
  <c r="X16" i="3"/>
  <c r="X17" i="3"/>
  <c r="X18" i="3"/>
  <c r="X19" i="3"/>
  <c r="X5" i="3"/>
  <c r="X7" i="3"/>
  <c r="Q8" i="3"/>
  <c r="Q9" i="3"/>
  <c r="Q10" i="3"/>
  <c r="Q11" i="3"/>
  <c r="Q14" i="3"/>
  <c r="Q15" i="3"/>
  <c r="Q16" i="3"/>
  <c r="Q17" i="3"/>
  <c r="Q18" i="3"/>
  <c r="Q19" i="3"/>
  <c r="Q5" i="3"/>
  <c r="Q7" i="3"/>
  <c r="BG4" i="5" l="1"/>
  <c r="BJ4" i="5" s="1"/>
  <c r="BG5" i="5"/>
  <c r="BJ5" i="5" s="1"/>
  <c r="G20" i="1"/>
  <c r="G18" i="1"/>
  <c r="G17" i="1"/>
  <c r="AS8" i="2" l="1"/>
  <c r="AS9" i="2"/>
  <c r="AS10" i="2"/>
  <c r="AS11" i="2"/>
  <c r="AS13" i="2"/>
  <c r="AS14" i="2"/>
  <c r="AS15" i="2"/>
  <c r="AS16" i="2"/>
  <c r="AS17" i="2"/>
  <c r="AS18" i="2"/>
  <c r="AS19" i="2"/>
  <c r="AS7" i="2"/>
  <c r="AS5" i="2"/>
  <c r="AJ5" i="2"/>
  <c r="AA5" i="2"/>
  <c r="AJ8" i="2"/>
  <c r="AJ9" i="2"/>
  <c r="AJ10" i="2"/>
  <c r="AJ11" i="2"/>
  <c r="AJ13" i="2"/>
  <c r="AJ14" i="2"/>
  <c r="AJ15" i="2"/>
  <c r="AJ16" i="2"/>
  <c r="AJ17" i="2"/>
  <c r="AJ18" i="2"/>
  <c r="AJ19" i="2"/>
  <c r="AJ7" i="2"/>
  <c r="AA8" i="2"/>
  <c r="F7" i="12" s="1"/>
  <c r="AA9" i="2"/>
  <c r="F8" i="12" s="1"/>
  <c r="AA10" i="2"/>
  <c r="F9" i="12" s="1"/>
  <c r="AA11" i="2"/>
  <c r="F10" i="12" s="1"/>
  <c r="AA13" i="2"/>
  <c r="F12" i="12" s="1"/>
  <c r="AA14" i="2"/>
  <c r="F13" i="12" s="1"/>
  <c r="AA15" i="2"/>
  <c r="AA16" i="2"/>
  <c r="AA17" i="2"/>
  <c r="F16" i="12" s="1"/>
  <c r="AA18" i="2"/>
  <c r="AA19" i="2"/>
  <c r="F18" i="12" s="1"/>
  <c r="AA7" i="2"/>
  <c r="F15" i="12" l="1"/>
  <c r="F17" i="12"/>
  <c r="F14" i="12"/>
  <c r="F6" i="12"/>
  <c r="Q4" i="4"/>
  <c r="X4" i="3"/>
  <c r="Q4" i="3"/>
  <c r="AE4" i="3"/>
  <c r="AE4" i="4"/>
  <c r="X4" i="4"/>
  <c r="AS4" i="2"/>
  <c r="AJ4" i="2"/>
  <c r="AA4" i="2"/>
  <c r="AK19" i="4"/>
  <c r="AR19" i="5" s="1"/>
  <c r="AK18" i="4"/>
  <c r="AR18" i="5" s="1"/>
  <c r="AK17" i="4"/>
  <c r="AR17" i="5" s="1"/>
  <c r="AK16" i="4"/>
  <c r="AR16" i="5" s="1"/>
  <c r="AK15" i="4"/>
  <c r="AR15" i="5" s="1"/>
  <c r="AK14" i="4"/>
  <c r="AR14" i="5" s="1"/>
  <c r="AK13" i="4"/>
  <c r="AR13" i="5" s="1"/>
  <c r="AK11" i="4"/>
  <c r="AR11" i="5" s="1"/>
  <c r="AK10" i="4"/>
  <c r="AK9" i="4"/>
  <c r="AK8" i="4"/>
  <c r="AR8" i="5" s="1"/>
  <c r="AK7" i="4"/>
  <c r="AR7" i="5" s="1"/>
  <c r="AJ19" i="4"/>
  <c r="AJ18" i="4"/>
  <c r="AJ17" i="4"/>
  <c r="AJ16" i="4"/>
  <c r="AJ15" i="4"/>
  <c r="AJ14" i="4"/>
  <c r="AJ13" i="4"/>
  <c r="AJ11" i="4"/>
  <c r="AJ10" i="4"/>
  <c r="AJ9" i="4"/>
  <c r="AJ8" i="4"/>
  <c r="AJ7" i="4"/>
  <c r="AI19" i="4"/>
  <c r="AI18" i="4"/>
  <c r="AI17" i="4"/>
  <c r="AI16" i="4"/>
  <c r="AI15" i="4"/>
  <c r="AI14" i="4"/>
  <c r="AI13" i="4"/>
  <c r="AI11" i="4"/>
  <c r="AI10" i="4"/>
  <c r="AI9" i="4"/>
  <c r="AI8" i="4"/>
  <c r="AI7" i="4"/>
  <c r="AH19" i="4"/>
  <c r="AH18" i="4"/>
  <c r="AH17" i="4"/>
  <c r="AH16" i="4"/>
  <c r="AH15" i="4"/>
  <c r="AH14" i="4"/>
  <c r="AH13" i="4"/>
  <c r="AH11" i="4"/>
  <c r="AH10" i="4"/>
  <c r="AH9" i="4"/>
  <c r="AH8" i="4"/>
  <c r="AH7" i="4"/>
  <c r="AG19" i="4"/>
  <c r="AG18" i="4"/>
  <c r="AG17" i="4"/>
  <c r="AG16" i="4"/>
  <c r="AG15" i="4"/>
  <c r="AG14" i="4"/>
  <c r="AG13" i="4"/>
  <c r="AG11" i="4"/>
  <c r="AG10" i="4"/>
  <c r="AG9" i="4"/>
  <c r="AG8" i="4"/>
  <c r="AG7" i="4"/>
  <c r="AF19" i="4"/>
  <c r="AF18" i="4"/>
  <c r="AF17" i="4"/>
  <c r="AF16" i="4"/>
  <c r="AF15" i="4"/>
  <c r="AF14" i="4"/>
  <c r="AF13" i="4"/>
  <c r="AF11" i="4"/>
  <c r="AF10" i="4"/>
  <c r="AF9" i="4"/>
  <c r="AF8" i="4"/>
  <c r="AF7" i="4"/>
  <c r="AR10" i="5"/>
  <c r="AR9" i="5"/>
  <c r="AJ5" i="3"/>
  <c r="AJ5" i="5" s="1"/>
  <c r="AJ4" i="3"/>
  <c r="AJ4" i="5" s="1"/>
  <c r="AG5" i="3"/>
  <c r="AG5" i="5" s="1"/>
  <c r="AU5" i="5" s="1"/>
  <c r="AG4" i="3"/>
  <c r="AG4" i="5" s="1"/>
  <c r="AU4" i="5" s="1"/>
  <c r="AJ19" i="3"/>
  <c r="AJ19" i="5" s="1"/>
  <c r="AJ18" i="3"/>
  <c r="AJ18" i="5" s="1"/>
  <c r="AJ17" i="3"/>
  <c r="AJ17" i="5" s="1"/>
  <c r="AJ16" i="3"/>
  <c r="AJ16" i="5" s="1"/>
  <c r="AJ15" i="3"/>
  <c r="AJ15" i="5" s="1"/>
  <c r="AJ14" i="3"/>
  <c r="AJ14" i="5" s="1"/>
  <c r="AJ11" i="3"/>
  <c r="AJ11" i="5" s="1"/>
  <c r="AJ10" i="3"/>
  <c r="AJ10" i="5" s="1"/>
  <c r="AJ9" i="3"/>
  <c r="AJ9" i="5" s="1"/>
  <c r="AJ8" i="3"/>
  <c r="AJ8" i="5" s="1"/>
  <c r="AJ7" i="3"/>
  <c r="AJ7" i="5" s="1"/>
  <c r="AG19" i="3"/>
  <c r="AG19" i="5" s="1"/>
  <c r="AU19" i="5" s="1"/>
  <c r="AG18" i="3"/>
  <c r="AG18" i="5" s="1"/>
  <c r="AU18" i="5" s="1"/>
  <c r="AG17" i="3"/>
  <c r="AG17" i="5" s="1"/>
  <c r="AU17" i="5" s="1"/>
  <c r="AG16" i="3"/>
  <c r="AG16" i="5" s="1"/>
  <c r="AU16" i="5" s="1"/>
  <c r="AG15" i="3"/>
  <c r="AG15" i="5" s="1"/>
  <c r="AU15" i="5" s="1"/>
  <c r="AG14" i="3"/>
  <c r="AG14" i="5" s="1"/>
  <c r="AU14" i="5" s="1"/>
  <c r="AG11" i="3"/>
  <c r="AG11" i="5" s="1"/>
  <c r="AU11" i="5" s="1"/>
  <c r="AG10" i="3"/>
  <c r="AG10" i="5" s="1"/>
  <c r="AU10" i="5" s="1"/>
  <c r="AG9" i="3"/>
  <c r="AG9" i="5" s="1"/>
  <c r="AU9" i="5" s="1"/>
  <c r="AG8" i="3"/>
  <c r="AG8" i="5" s="1"/>
  <c r="AU8" i="5" s="1"/>
  <c r="AG7" i="3"/>
  <c r="AG7" i="5" s="1"/>
  <c r="AU7" i="5" s="1"/>
  <c r="AW5" i="2"/>
  <c r="AA5" i="5" s="1"/>
  <c r="AW4" i="2"/>
  <c r="AA4" i="5" s="1"/>
  <c r="AV5" i="2"/>
  <c r="Z5" i="5" s="1"/>
  <c r="AV4" i="2"/>
  <c r="Z4" i="5" s="1"/>
  <c r="AW19" i="2"/>
  <c r="AA19" i="5" s="1"/>
  <c r="AW18" i="2"/>
  <c r="AA18" i="5" s="1"/>
  <c r="AW17" i="2"/>
  <c r="AA17" i="5" s="1"/>
  <c r="AW16" i="2"/>
  <c r="AA16" i="5" s="1"/>
  <c r="AW15" i="2"/>
  <c r="AA15" i="5" s="1"/>
  <c r="AW14" i="2"/>
  <c r="AA14" i="5" s="1"/>
  <c r="AW13" i="2"/>
  <c r="AW11" i="2"/>
  <c r="AA11" i="5" s="1"/>
  <c r="AW10" i="2"/>
  <c r="AA10" i="5" s="1"/>
  <c r="AW9" i="2"/>
  <c r="AA9" i="5" s="1"/>
  <c r="AW8" i="2"/>
  <c r="AA8" i="5" s="1"/>
  <c r="AW7" i="2"/>
  <c r="AA7" i="5" s="1"/>
  <c r="AV19" i="2"/>
  <c r="Z19" i="5" s="1"/>
  <c r="AV18" i="2"/>
  <c r="Z18" i="5" s="1"/>
  <c r="AV17" i="2"/>
  <c r="Z17" i="5" s="1"/>
  <c r="AV16" i="2"/>
  <c r="Z16" i="5" s="1"/>
  <c r="AV15" i="2"/>
  <c r="Z15" i="5" s="1"/>
  <c r="AV14" i="2"/>
  <c r="Z14" i="5" s="1"/>
  <c r="AV13" i="2"/>
  <c r="AV11" i="2"/>
  <c r="Z11" i="5" s="1"/>
  <c r="AV10" i="2"/>
  <c r="Z10" i="5" s="1"/>
  <c r="AV9" i="2"/>
  <c r="Z9" i="5" s="1"/>
  <c r="AV8" i="2"/>
  <c r="Z8" i="5" s="1"/>
  <c r="AV7" i="2"/>
  <c r="Z7" i="5" s="1"/>
  <c r="AT4" i="2"/>
  <c r="AU4" i="2"/>
  <c r="AG13" i="5" l="1"/>
  <c r="AU13" i="5" s="1"/>
  <c r="AJ13" i="5"/>
  <c r="Z13" i="5"/>
  <c r="AA13" i="5"/>
  <c r="G11" i="1"/>
  <c r="E2" i="2"/>
  <c r="AK5" i="3"/>
  <c r="AK5" i="5" s="1"/>
  <c r="AK4" i="3"/>
  <c r="AK4" i="5" s="1"/>
  <c r="B7" i="5"/>
  <c r="B8" i="5"/>
  <c r="B9" i="5"/>
  <c r="B10" i="5"/>
  <c r="B11" i="5"/>
  <c r="B13" i="5"/>
  <c r="B14" i="5"/>
  <c r="B15" i="5"/>
  <c r="B16" i="5"/>
  <c r="B17" i="5"/>
  <c r="B18" i="5"/>
  <c r="B19" i="5"/>
  <c r="B2" i="6"/>
  <c r="B7" i="6"/>
  <c r="R7" i="6"/>
  <c r="AD7" i="6"/>
  <c r="AT7" i="2"/>
  <c r="AF7" i="3"/>
  <c r="AF7" i="5" s="1"/>
  <c r="AH7" i="3"/>
  <c r="AH7" i="5" s="1"/>
  <c r="B7" i="4"/>
  <c r="AM7" i="5"/>
  <c r="AU7" i="2"/>
  <c r="Y7" i="5" s="1"/>
  <c r="AI7" i="3"/>
  <c r="AI7" i="5" s="1"/>
  <c r="AX7" i="2"/>
  <c r="AB7" i="5" s="1"/>
  <c r="B7" i="3"/>
  <c r="AK7" i="3"/>
  <c r="AK7" i="5" s="1"/>
  <c r="AN7" i="5"/>
  <c r="AY7" i="2"/>
  <c r="AC7" i="5" s="1"/>
  <c r="BA7" i="5" s="1"/>
  <c r="AO7" i="5"/>
  <c r="AX7" i="5" s="1"/>
  <c r="AP7" i="5"/>
  <c r="AZ7" i="2"/>
  <c r="AD7" i="5" s="1"/>
  <c r="BB7" i="5" s="1"/>
  <c r="AQ7" i="5"/>
  <c r="B8" i="6"/>
  <c r="R8" i="6"/>
  <c r="AD8" i="6"/>
  <c r="AT8" i="2"/>
  <c r="AF8" i="3"/>
  <c r="AF8" i="5" s="1"/>
  <c r="AH8" i="3"/>
  <c r="AH8" i="5" s="1"/>
  <c r="B8" i="4"/>
  <c r="AM8" i="5"/>
  <c r="AU8" i="2"/>
  <c r="Y8" i="5" s="1"/>
  <c r="AI8" i="3"/>
  <c r="AI8" i="5" s="1"/>
  <c r="AX8" i="2"/>
  <c r="AB8" i="5" s="1"/>
  <c r="B8" i="3"/>
  <c r="AK8" i="3"/>
  <c r="AK8" i="5" s="1"/>
  <c r="AN8" i="5"/>
  <c r="AY8" i="2"/>
  <c r="AC8" i="5" s="1"/>
  <c r="BA8" i="5" s="1"/>
  <c r="AO8" i="5"/>
  <c r="AX8" i="5" s="1"/>
  <c r="AP8" i="5"/>
  <c r="AZ8" i="2"/>
  <c r="AD8" i="5" s="1"/>
  <c r="BB8" i="5" s="1"/>
  <c r="AQ8" i="5"/>
  <c r="B9" i="6"/>
  <c r="R9" i="6"/>
  <c r="AD9" i="6"/>
  <c r="AT9" i="2"/>
  <c r="AF9" i="3"/>
  <c r="AF9" i="5" s="1"/>
  <c r="AH9" i="3"/>
  <c r="AH9" i="5" s="1"/>
  <c r="B9" i="4"/>
  <c r="AM9" i="5"/>
  <c r="AU9" i="2"/>
  <c r="Y9" i="5" s="1"/>
  <c r="AI9" i="3"/>
  <c r="AI9" i="5" s="1"/>
  <c r="AX9" i="2"/>
  <c r="AB9" i="5" s="1"/>
  <c r="B9" i="3"/>
  <c r="AK9" i="3"/>
  <c r="AK9" i="5" s="1"/>
  <c r="AN9" i="5"/>
  <c r="AY9" i="2"/>
  <c r="AC9" i="5" s="1"/>
  <c r="BA9" i="5" s="1"/>
  <c r="AO9" i="5"/>
  <c r="AX9" i="5" s="1"/>
  <c r="AP9" i="5"/>
  <c r="AZ9" i="2"/>
  <c r="AD9" i="5" s="1"/>
  <c r="BB9" i="5" s="1"/>
  <c r="AQ9" i="5"/>
  <c r="B10" i="6"/>
  <c r="R10" i="6"/>
  <c r="AT10" i="2"/>
  <c r="AF10" i="3"/>
  <c r="AF10" i="5" s="1"/>
  <c r="AH10" i="3"/>
  <c r="AH10" i="5" s="1"/>
  <c r="B10" i="4"/>
  <c r="AM10" i="5"/>
  <c r="AU10" i="2"/>
  <c r="Y10" i="5" s="1"/>
  <c r="AI10" i="3"/>
  <c r="AI10" i="5" s="1"/>
  <c r="AX10" i="2"/>
  <c r="AB10" i="5" s="1"/>
  <c r="B10" i="3"/>
  <c r="AK10" i="3"/>
  <c r="AK10" i="5" s="1"/>
  <c r="AN10" i="5"/>
  <c r="AY10" i="2"/>
  <c r="AC10" i="5" s="1"/>
  <c r="BA10" i="5" s="1"/>
  <c r="AO10" i="5"/>
  <c r="AX10" i="5" s="1"/>
  <c r="AP10" i="5"/>
  <c r="AZ10" i="2"/>
  <c r="AD10" i="5" s="1"/>
  <c r="BB10" i="5" s="1"/>
  <c r="AQ10" i="5"/>
  <c r="B11" i="6"/>
  <c r="R11" i="6"/>
  <c r="AT11" i="2"/>
  <c r="AF11" i="3"/>
  <c r="AF11" i="5" s="1"/>
  <c r="AH11" i="3"/>
  <c r="AH11" i="5" s="1"/>
  <c r="B11" i="4"/>
  <c r="AM11" i="5"/>
  <c r="AU11" i="2"/>
  <c r="Y11" i="5" s="1"/>
  <c r="AI11" i="3"/>
  <c r="AI11" i="5" s="1"/>
  <c r="AX11" i="2"/>
  <c r="AB11" i="5" s="1"/>
  <c r="B11" i="3"/>
  <c r="AK11" i="3"/>
  <c r="AK11" i="5" s="1"/>
  <c r="AN11" i="5"/>
  <c r="AY11" i="2"/>
  <c r="AC11" i="5" s="1"/>
  <c r="BA11" i="5" s="1"/>
  <c r="AO11" i="5"/>
  <c r="AX11" i="5" s="1"/>
  <c r="AP11" i="5"/>
  <c r="AZ11" i="2"/>
  <c r="AD11" i="5" s="1"/>
  <c r="BB11" i="5" s="1"/>
  <c r="AQ11" i="5"/>
  <c r="B13" i="6"/>
  <c r="R13" i="6"/>
  <c r="AT13" i="2"/>
  <c r="B13" i="4"/>
  <c r="AM13" i="5"/>
  <c r="AU13" i="2"/>
  <c r="AX13" i="2"/>
  <c r="AN13" i="5"/>
  <c r="AY13" i="2"/>
  <c r="AO13" i="5"/>
  <c r="AP13" i="5"/>
  <c r="AZ13" i="2"/>
  <c r="AQ13" i="5"/>
  <c r="B14" i="6"/>
  <c r="R14" i="6"/>
  <c r="AT14" i="2"/>
  <c r="AF14" i="3"/>
  <c r="AF14" i="5" s="1"/>
  <c r="AH14" i="3"/>
  <c r="AH14" i="5" s="1"/>
  <c r="B14" i="4"/>
  <c r="AM14" i="5"/>
  <c r="AU14" i="2"/>
  <c r="Y14" i="5" s="1"/>
  <c r="AI14" i="3"/>
  <c r="AI14" i="5" s="1"/>
  <c r="AX14" i="2"/>
  <c r="AB14" i="5" s="1"/>
  <c r="B14" i="3"/>
  <c r="AK14" i="3"/>
  <c r="AK14" i="5" s="1"/>
  <c r="AN14" i="5"/>
  <c r="AY14" i="2"/>
  <c r="AC14" i="5" s="1"/>
  <c r="BA14" i="5" s="1"/>
  <c r="AO14" i="5"/>
  <c r="AX14" i="5" s="1"/>
  <c r="AP14" i="5"/>
  <c r="AZ14" i="2"/>
  <c r="AD14" i="5" s="1"/>
  <c r="BB14" i="5" s="1"/>
  <c r="AQ14" i="5"/>
  <c r="B15" i="6"/>
  <c r="R15" i="6"/>
  <c r="AT15" i="2"/>
  <c r="AF15" i="3"/>
  <c r="AF15" i="5" s="1"/>
  <c r="AH15" i="3"/>
  <c r="AH15" i="5" s="1"/>
  <c r="B15" i="4"/>
  <c r="AM15" i="5"/>
  <c r="AU15" i="2"/>
  <c r="Y15" i="5" s="1"/>
  <c r="AI15" i="3"/>
  <c r="AI15" i="5" s="1"/>
  <c r="AX15" i="2"/>
  <c r="AB15" i="5" s="1"/>
  <c r="B15" i="3"/>
  <c r="AK15" i="3"/>
  <c r="AK15" i="5" s="1"/>
  <c r="AN15" i="5"/>
  <c r="AY15" i="2"/>
  <c r="AC15" i="5" s="1"/>
  <c r="BA15" i="5" s="1"/>
  <c r="AO15" i="5"/>
  <c r="AX15" i="5" s="1"/>
  <c r="AP15" i="5"/>
  <c r="AZ15" i="2"/>
  <c r="AD15" i="5" s="1"/>
  <c r="BB15" i="5" s="1"/>
  <c r="AQ15" i="5"/>
  <c r="B16" i="6"/>
  <c r="R16" i="6"/>
  <c r="AT16" i="2"/>
  <c r="AF16" i="3"/>
  <c r="AF16" i="5" s="1"/>
  <c r="AH16" i="3"/>
  <c r="AH16" i="5" s="1"/>
  <c r="B16" i="4"/>
  <c r="AM16" i="5"/>
  <c r="AU16" i="2"/>
  <c r="Y16" i="5" s="1"/>
  <c r="AI16" i="3"/>
  <c r="AI16" i="5" s="1"/>
  <c r="AX16" i="2"/>
  <c r="AB16" i="5" s="1"/>
  <c r="B16" i="3"/>
  <c r="AK16" i="3"/>
  <c r="AK16" i="5" s="1"/>
  <c r="AN16" i="5"/>
  <c r="AY16" i="2"/>
  <c r="AC16" i="5" s="1"/>
  <c r="BA16" i="5" s="1"/>
  <c r="AO16" i="5"/>
  <c r="AX16" i="5" s="1"/>
  <c r="AP16" i="5"/>
  <c r="AZ16" i="2"/>
  <c r="AD16" i="5" s="1"/>
  <c r="BB16" i="5" s="1"/>
  <c r="AQ16" i="5"/>
  <c r="B17" i="6"/>
  <c r="R17" i="6"/>
  <c r="AD17" i="6"/>
  <c r="AT17" i="2"/>
  <c r="AF17" i="3"/>
  <c r="AF17" i="5" s="1"/>
  <c r="AH17" i="3"/>
  <c r="AH17" i="5" s="1"/>
  <c r="B17" i="4"/>
  <c r="AM17" i="5"/>
  <c r="AU17" i="2"/>
  <c r="Y17" i="5" s="1"/>
  <c r="AI17" i="3"/>
  <c r="AI17" i="5" s="1"/>
  <c r="AX17" i="2"/>
  <c r="AB17" i="5" s="1"/>
  <c r="B17" i="3"/>
  <c r="AK17" i="3"/>
  <c r="AK17" i="5" s="1"/>
  <c r="AN17" i="5"/>
  <c r="AY17" i="2"/>
  <c r="AC17" i="5" s="1"/>
  <c r="BA17" i="5" s="1"/>
  <c r="AO17" i="5"/>
  <c r="AX17" i="5" s="1"/>
  <c r="AP17" i="5"/>
  <c r="AZ17" i="2"/>
  <c r="AD17" i="5" s="1"/>
  <c r="BB17" i="5" s="1"/>
  <c r="AQ17" i="5"/>
  <c r="B18" i="6"/>
  <c r="R18" i="6"/>
  <c r="AD18" i="6"/>
  <c r="AT18" i="2"/>
  <c r="AF18" i="3"/>
  <c r="AF18" i="5" s="1"/>
  <c r="AH18" i="3"/>
  <c r="AH18" i="5" s="1"/>
  <c r="B18" i="4"/>
  <c r="AM18" i="5"/>
  <c r="AU18" i="2"/>
  <c r="Y18" i="5" s="1"/>
  <c r="AI18" i="3"/>
  <c r="AI18" i="5" s="1"/>
  <c r="AX18" i="2"/>
  <c r="AB18" i="5" s="1"/>
  <c r="B18" i="3"/>
  <c r="AK18" i="3"/>
  <c r="AK18" i="5" s="1"/>
  <c r="AN18" i="5"/>
  <c r="AY18" i="2"/>
  <c r="AC18" i="5" s="1"/>
  <c r="BA18" i="5" s="1"/>
  <c r="AO18" i="5"/>
  <c r="AX18" i="5" s="1"/>
  <c r="AP18" i="5"/>
  <c r="AZ18" i="2"/>
  <c r="AD18" i="5" s="1"/>
  <c r="BB18" i="5" s="1"/>
  <c r="AQ18" i="5"/>
  <c r="B19" i="6"/>
  <c r="R19" i="6"/>
  <c r="AD19" i="6"/>
  <c r="AT19" i="2"/>
  <c r="AF19" i="3"/>
  <c r="AF19" i="5" s="1"/>
  <c r="AT19" i="5" s="1"/>
  <c r="AH19" i="3"/>
  <c r="AH19" i="5" s="1"/>
  <c r="B19" i="4"/>
  <c r="AM19" i="5"/>
  <c r="AU19" i="2"/>
  <c r="Y19" i="5" s="1"/>
  <c r="AI19" i="3"/>
  <c r="AI19" i="5" s="1"/>
  <c r="AX19" i="2"/>
  <c r="AB19" i="5" s="1"/>
  <c r="B19" i="3"/>
  <c r="AK19" i="3"/>
  <c r="AK19" i="5" s="1"/>
  <c r="AN19" i="5"/>
  <c r="AY19" i="2"/>
  <c r="AC19" i="5" s="1"/>
  <c r="BA19" i="5" s="1"/>
  <c r="AO19" i="5"/>
  <c r="AX19" i="5" s="1"/>
  <c r="AP19" i="5"/>
  <c r="AZ19" i="2"/>
  <c r="AD19" i="5" s="1"/>
  <c r="BB19" i="5" s="1"/>
  <c r="AQ19" i="5"/>
  <c r="G19" i="1"/>
  <c r="AT5" i="2"/>
  <c r="AF5" i="3"/>
  <c r="AF5" i="5" s="1"/>
  <c r="AH5" i="3"/>
  <c r="AH5" i="5" s="1"/>
  <c r="AF5" i="4"/>
  <c r="AM5" i="5" s="1"/>
  <c r="AU5" i="2"/>
  <c r="Y5" i="5" s="1"/>
  <c r="AI5" i="3"/>
  <c r="AI5" i="5" s="1"/>
  <c r="AX5" i="2"/>
  <c r="AB5" i="5" s="1"/>
  <c r="AG5" i="4"/>
  <c r="AN5" i="5" s="1"/>
  <c r="AY5" i="2"/>
  <c r="AC5" i="5" s="1"/>
  <c r="AH5" i="4"/>
  <c r="AO5" i="5" s="1"/>
  <c r="AX5" i="5" s="1"/>
  <c r="AI5" i="4"/>
  <c r="AP5" i="5" s="1"/>
  <c r="AZ5" i="2"/>
  <c r="AD5" i="5" s="1"/>
  <c r="BB5" i="5" s="1"/>
  <c r="AJ5" i="4"/>
  <c r="AQ5" i="5" s="1"/>
  <c r="AK5" i="4"/>
  <c r="AR5" i="5" s="1"/>
  <c r="X4" i="5"/>
  <c r="AF4" i="3"/>
  <c r="AF4" i="5" s="1"/>
  <c r="AH4" i="3"/>
  <c r="AH4" i="5" s="1"/>
  <c r="AF4" i="4"/>
  <c r="AM4" i="5" s="1"/>
  <c r="Y4" i="5"/>
  <c r="AI4" i="3"/>
  <c r="AI4" i="5" s="1"/>
  <c r="AX4" i="2"/>
  <c r="AB4" i="5" s="1"/>
  <c r="AG4" i="4"/>
  <c r="AN4" i="5" s="1"/>
  <c r="AY4" i="2"/>
  <c r="AC4" i="5" s="1"/>
  <c r="AH4" i="4"/>
  <c r="AO4" i="5" s="1"/>
  <c r="AX4" i="5" s="1"/>
  <c r="AI4" i="4"/>
  <c r="AP4" i="5" s="1"/>
  <c r="AZ4" i="2"/>
  <c r="AD4" i="5" s="1"/>
  <c r="BB4" i="5" s="1"/>
  <c r="AJ4" i="4"/>
  <c r="AQ4" i="5" s="1"/>
  <c r="AK4" i="4"/>
  <c r="AR4" i="5" s="1"/>
  <c r="G15" i="1"/>
  <c r="G13" i="1"/>
  <c r="AG19" i="6"/>
  <c r="AF19" i="6"/>
  <c r="AG18" i="6"/>
  <c r="AF18" i="6"/>
  <c r="AG17" i="6"/>
  <c r="AF17" i="6"/>
  <c r="AG16" i="6"/>
  <c r="AF16" i="6"/>
  <c r="AG15" i="6"/>
  <c r="AF15" i="6"/>
  <c r="AG14" i="6"/>
  <c r="AF14" i="6"/>
  <c r="AG13" i="6"/>
  <c r="AF13" i="6"/>
  <c r="AG11" i="6"/>
  <c r="AF11" i="6"/>
  <c r="AG10" i="6"/>
  <c r="AF10" i="6"/>
  <c r="AG9" i="6"/>
  <c r="AF9" i="6"/>
  <c r="AG8" i="6"/>
  <c r="AF8" i="6"/>
  <c r="BH7" i="6"/>
  <c r="AG7" i="6"/>
  <c r="AF7" i="6"/>
  <c r="AC5" i="6"/>
  <c r="AB5" i="6"/>
  <c r="AA5" i="6"/>
  <c r="Z5" i="6"/>
  <c r="W5" i="6"/>
  <c r="V5" i="6"/>
  <c r="U5" i="6"/>
  <c r="T5" i="6"/>
  <c r="Q5" i="6"/>
  <c r="P5" i="6"/>
  <c r="O5" i="6"/>
  <c r="N5" i="6"/>
  <c r="AG4" i="6"/>
  <c r="AF4" i="6"/>
  <c r="C19" i="5"/>
  <c r="C18" i="5"/>
  <c r="C16" i="5"/>
  <c r="C15" i="5"/>
  <c r="C14" i="5"/>
  <c r="C13" i="5"/>
  <c r="C11" i="5"/>
  <c r="C10" i="5"/>
  <c r="C9" i="5"/>
  <c r="C8" i="5"/>
  <c r="C7" i="5"/>
  <c r="BL7" i="3"/>
  <c r="BF5" i="3"/>
  <c r="E21" i="1"/>
  <c r="AX13" i="5" l="1"/>
  <c r="AI13" i="5"/>
  <c r="AH13" i="5"/>
  <c r="AK13" i="5"/>
  <c r="AY13" i="5" s="1"/>
  <c r="AF13" i="5"/>
  <c r="AB13" i="5"/>
  <c r="AZ13" i="5" s="1"/>
  <c r="AD13" i="5"/>
  <c r="BB13" i="5" s="1"/>
  <c r="Y13" i="5"/>
  <c r="AW13" i="5" s="1"/>
  <c r="AC13" i="5"/>
  <c r="BA13" i="5" s="1"/>
  <c r="I18" i="13"/>
  <c r="I32" i="13"/>
  <c r="I16" i="13"/>
  <c r="I7" i="13"/>
  <c r="I9" i="13"/>
  <c r="I8" i="13"/>
  <c r="AT4" i="5"/>
  <c r="AT5" i="5"/>
  <c r="AL19" i="5"/>
  <c r="AH19" i="6"/>
  <c r="V4" i="6"/>
  <c r="X4" i="6" s="1"/>
  <c r="P4" i="6"/>
  <c r="R4" i="6" s="1"/>
  <c r="AT11" i="5"/>
  <c r="AL11" i="5"/>
  <c r="AT7" i="5"/>
  <c r="AL7" i="5"/>
  <c r="AT16" i="5"/>
  <c r="AL16" i="5"/>
  <c r="AT10" i="5"/>
  <c r="AL10" i="5"/>
  <c r="AL4" i="5"/>
  <c r="I15" i="13" s="1"/>
  <c r="AT17" i="5"/>
  <c r="AL17" i="5"/>
  <c r="AT15" i="5"/>
  <c r="AL15" i="5"/>
  <c r="AT14" i="5"/>
  <c r="AL14" i="5"/>
  <c r="AT9" i="5"/>
  <c r="AL9" i="5"/>
  <c r="AL5" i="5"/>
  <c r="I30" i="13" s="1"/>
  <c r="AT18" i="5"/>
  <c r="AL18" i="5"/>
  <c r="AT8" i="5"/>
  <c r="AL8" i="5"/>
  <c r="AV4" i="5"/>
  <c r="AI8" i="6"/>
  <c r="BA11" i="2"/>
  <c r="X5" i="5"/>
  <c r="BC5" i="2"/>
  <c r="BC16" i="2"/>
  <c r="AH15" i="6"/>
  <c r="X11" i="5"/>
  <c r="AV11" i="5" s="1"/>
  <c r="BC11" i="2"/>
  <c r="AH11" i="6"/>
  <c r="AI10" i="6"/>
  <c r="X7" i="5"/>
  <c r="AV7" i="5" s="1"/>
  <c r="BC7" i="2"/>
  <c r="X19" i="5"/>
  <c r="AV19" i="5" s="1"/>
  <c r="BC19" i="2"/>
  <c r="X15" i="5"/>
  <c r="AV15" i="5" s="1"/>
  <c r="BC15" i="2"/>
  <c r="X10" i="5"/>
  <c r="AV10" i="5" s="1"/>
  <c r="BC10" i="2"/>
  <c r="X18" i="5"/>
  <c r="AV18" i="5" s="1"/>
  <c r="BC18" i="2"/>
  <c r="X14" i="5"/>
  <c r="AV14" i="5" s="1"/>
  <c r="BC14" i="2"/>
  <c r="X9" i="5"/>
  <c r="AV9" i="5" s="1"/>
  <c r="BC9" i="2"/>
  <c r="X17" i="5"/>
  <c r="AV17" i="5" s="1"/>
  <c r="BC17" i="2"/>
  <c r="AI15" i="6"/>
  <c r="X13" i="5"/>
  <c r="BC13" i="2"/>
  <c r="AI13" i="6"/>
  <c r="X8" i="5"/>
  <c r="AV8" i="5" s="1"/>
  <c r="BC8" i="2"/>
  <c r="AH8" i="6"/>
  <c r="AJ7" i="6"/>
  <c r="AK7" i="6" s="1"/>
  <c r="BC4" i="2"/>
  <c r="AY15" i="5"/>
  <c r="AY16" i="5"/>
  <c r="AW11" i="5"/>
  <c r="AW7" i="5"/>
  <c r="AY19" i="5"/>
  <c r="AY11" i="5"/>
  <c r="BA13" i="2"/>
  <c r="AI19" i="6"/>
  <c r="AI16" i="6"/>
  <c r="AJ14" i="6"/>
  <c r="AK14" i="6" s="1"/>
  <c r="AW10" i="5"/>
  <c r="AI7" i="6"/>
  <c r="G21" i="1"/>
  <c r="AH10" i="6"/>
  <c r="AH13" i="6"/>
  <c r="AH14" i="6"/>
  <c r="AH16" i="6"/>
  <c r="AI14" i="6"/>
  <c r="X16" i="5"/>
  <c r="AV16" i="5" s="1"/>
  <c r="BA16" i="2"/>
  <c r="AW15" i="5"/>
  <c r="AI11" i="6"/>
  <c r="BA10" i="2"/>
  <c r="AH7" i="6"/>
  <c r="BA5" i="5"/>
  <c r="AW5" i="5"/>
  <c r="AW18" i="5"/>
  <c r="AJ16" i="6"/>
  <c r="AK16" i="6" s="1"/>
  <c r="AY9" i="5"/>
  <c r="BA9" i="2"/>
  <c r="AZ19" i="5"/>
  <c r="AW17" i="5"/>
  <c r="AH17" i="6"/>
  <c r="AY8" i="5"/>
  <c r="AW8" i="5"/>
  <c r="BA7" i="2"/>
  <c r="AH9" i="6"/>
  <c r="AJ9" i="6"/>
  <c r="AK9" i="6" s="1"/>
  <c r="AI17" i="6"/>
  <c r="AY18" i="5"/>
  <c r="AI18" i="6"/>
  <c r="AH18" i="6"/>
  <c r="AY7" i="5"/>
  <c r="AY10" i="5"/>
  <c r="AZ5" i="5"/>
  <c r="AY14" i="5"/>
  <c r="AI9" i="6"/>
  <c r="AY17" i="5"/>
  <c r="AZ18" i="5"/>
  <c r="AW16" i="5"/>
  <c r="AZ15" i="5"/>
  <c r="AW14" i="5"/>
  <c r="AZ11" i="5"/>
  <c r="AW9" i="5"/>
  <c r="AZ8" i="5"/>
  <c r="AW19" i="5"/>
  <c r="AJ18" i="6"/>
  <c r="AK18" i="6" s="1"/>
  <c r="AZ17" i="5"/>
  <c r="AZ14" i="5"/>
  <c r="AJ13" i="6"/>
  <c r="AK13" i="6" s="1"/>
  <c r="AJ11" i="6"/>
  <c r="AK11" i="6" s="1"/>
  <c r="AZ10" i="5"/>
  <c r="AZ7" i="5"/>
  <c r="AJ17" i="6"/>
  <c r="AK17" i="6" s="1"/>
  <c r="AZ16" i="5"/>
  <c r="AJ15" i="6"/>
  <c r="AK15" i="6" s="1"/>
  <c r="AZ9" i="5"/>
  <c r="BA4" i="5"/>
  <c r="AZ4" i="5"/>
  <c r="AW4" i="5"/>
  <c r="AY4" i="5"/>
  <c r="AY5" i="5"/>
  <c r="BA15" i="2"/>
  <c r="BA8" i="2"/>
  <c r="BA17" i="2"/>
  <c r="BA14" i="2"/>
  <c r="BA18" i="2"/>
  <c r="BA19" i="2"/>
  <c r="BA5" i="2"/>
  <c r="BA4" i="2"/>
  <c r="BB12" i="2" s="1"/>
  <c r="R5" i="6"/>
  <c r="X5" i="6"/>
  <c r="AD5" i="6"/>
  <c r="AJ19" i="6"/>
  <c r="AK19" i="6" s="1"/>
  <c r="AJ10" i="6"/>
  <c r="AK10" i="6" s="1"/>
  <c r="AJ8" i="6"/>
  <c r="AK8" i="6" s="1"/>
  <c r="AL13" i="5" l="1"/>
  <c r="AT13" i="5"/>
  <c r="AV13" i="5"/>
  <c r="I26" i="13"/>
  <c r="I22" i="13"/>
  <c r="I20" i="13"/>
  <c r="AU16" i="6"/>
  <c r="I27" i="13" s="1"/>
  <c r="I21" i="13"/>
  <c r="AJ4" i="6"/>
  <c r="AI4" i="6"/>
  <c r="AH4" i="6"/>
  <c r="AV5" i="5"/>
  <c r="BC5" i="5" s="1"/>
  <c r="BC15" i="5"/>
  <c r="BC17" i="5"/>
  <c r="BC14" i="5"/>
  <c r="BC8" i="5"/>
  <c r="BC16" i="5"/>
  <c r="BC19" i="5"/>
  <c r="BD19" i="5" s="1"/>
  <c r="BC18" i="5"/>
  <c r="BC11" i="5"/>
  <c r="BC10" i="5"/>
  <c r="BD10" i="5" s="1"/>
  <c r="BC9" i="5"/>
  <c r="BC7" i="5"/>
  <c r="BC4" i="5"/>
  <c r="BB7" i="2"/>
  <c r="BB14" i="2"/>
  <c r="BB16" i="2"/>
  <c r="BB11" i="2"/>
  <c r="BB4" i="2"/>
  <c r="BB19" i="2"/>
  <c r="BB10" i="2"/>
  <c r="BB15" i="2"/>
  <c r="BB5" i="2"/>
  <c r="BB17" i="2"/>
  <c r="BB18" i="2"/>
  <c r="BB13" i="2"/>
  <c r="BB9" i="2"/>
  <c r="BB8" i="2"/>
  <c r="BC13" i="5" l="1"/>
  <c r="BF12" i="5" s="1"/>
  <c r="BI12" i="5" s="1"/>
  <c r="BF39" i="5"/>
  <c r="BI39" i="5" s="1"/>
  <c r="I13" i="13" s="1"/>
  <c r="BF36" i="5"/>
  <c r="BI36" i="5" s="1"/>
  <c r="I10" i="13" s="1"/>
  <c r="BF38" i="5"/>
  <c r="BI38" i="5" s="1"/>
  <c r="I12" i="13" s="1"/>
  <c r="BF37" i="5"/>
  <c r="BI37" i="5" s="1"/>
  <c r="I11" i="13" s="1"/>
  <c r="BF35" i="5"/>
  <c r="BI35" i="5" s="1"/>
  <c r="I33" i="13"/>
  <c r="I23" i="13"/>
  <c r="I25" i="13"/>
  <c r="I24" i="13"/>
  <c r="I31" i="13"/>
  <c r="BD7" i="5"/>
  <c r="BF10" i="5"/>
  <c r="BI10" i="5" s="1"/>
  <c r="BF14" i="5"/>
  <c r="BI14" i="5" s="1"/>
  <c r="BF13" i="5"/>
  <c r="BI13" i="5" s="1"/>
  <c r="BF19" i="5"/>
  <c r="BI19" i="5" s="1"/>
  <c r="BF21" i="5"/>
  <c r="BI21" i="5" s="1"/>
  <c r="BF18" i="5"/>
  <c r="BI18" i="5" s="1"/>
  <c r="BF17" i="5"/>
  <c r="BI17" i="5" s="1"/>
  <c r="BF20" i="5"/>
  <c r="BI20" i="5" s="1"/>
  <c r="BD8" i="5"/>
  <c r="BF25" i="5"/>
  <c r="BI25" i="5" s="1"/>
  <c r="BF28" i="5"/>
  <c r="BI28" i="5" s="1"/>
  <c r="BF27" i="5"/>
  <c r="BI27" i="5" s="1"/>
  <c r="BF26" i="5"/>
  <c r="BI26" i="5" s="1"/>
  <c r="BF24" i="5"/>
  <c r="BI24" i="5" s="1"/>
  <c r="AL10" i="6"/>
  <c r="AL19" i="6"/>
  <c r="BD18" i="5"/>
  <c r="AL18" i="6"/>
  <c r="AL13" i="6"/>
  <c r="BD13" i="5"/>
  <c r="BD14" i="5"/>
  <c r="AL14" i="6"/>
  <c r="BD17" i="5"/>
  <c r="AL17" i="6"/>
  <c r="BD11" i="5"/>
  <c r="AL11" i="6"/>
  <c r="AL16" i="6"/>
  <c r="BD16" i="5"/>
  <c r="AL7" i="6"/>
  <c r="BD15" i="5"/>
  <c r="AL15" i="6"/>
  <c r="BD9" i="5"/>
  <c r="AL9" i="6"/>
  <c r="AL8" i="6"/>
  <c r="BF9" i="5" l="1"/>
  <c r="BI9" i="5" s="1"/>
  <c r="BF11" i="5"/>
  <c r="BI11" i="5" s="1"/>
  <c r="AQ40" i="6"/>
  <c r="AS40" i="6" s="1"/>
  <c r="AQ39" i="6"/>
  <c r="AS39" i="6" s="1"/>
  <c r="I28" i="13" s="1"/>
  <c r="AQ42" i="6"/>
  <c r="AS42" i="6" s="1"/>
  <c r="AQ38" i="6"/>
  <c r="AS38" i="6" s="1"/>
  <c r="AQ41" i="6"/>
  <c r="AS41" i="6" s="1"/>
  <c r="AQ33" i="6"/>
  <c r="AS33" i="6" s="1"/>
  <c r="AQ29" i="6"/>
  <c r="AS29" i="6" s="1"/>
  <c r="AQ32" i="6"/>
  <c r="AS32" i="6" s="1"/>
  <c r="AQ31" i="6"/>
  <c r="AS31" i="6" s="1"/>
  <c r="AQ30" i="6"/>
  <c r="AQ24" i="6"/>
  <c r="AS24" i="6" s="1"/>
  <c r="AQ22" i="6"/>
  <c r="AS22" i="6" s="1"/>
  <c r="AQ23" i="6"/>
  <c r="AS23" i="6" s="1"/>
  <c r="AQ26" i="6"/>
  <c r="AS26" i="6" s="1"/>
  <c r="AQ25" i="6"/>
  <c r="AS25" i="6" s="1"/>
  <c r="AQ19" i="6"/>
  <c r="AS19" i="6" s="1"/>
  <c r="AQ15" i="6"/>
  <c r="AS15" i="6" s="1"/>
  <c r="AQ18" i="6"/>
  <c r="AS18" i="6" s="1"/>
  <c r="AQ17" i="6"/>
  <c r="AS17" i="6" s="1"/>
  <c r="AQ16" i="6"/>
  <c r="AS16" i="6" s="1"/>
  <c r="AS30" i="6" l="1"/>
  <c r="BH2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Odir</author>
    <author>Usuário do Microsoft Office</author>
  </authors>
  <commentList>
    <comment ref="E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Odir:</t>
        </r>
        <r>
          <rPr>
            <sz val="9"/>
            <color indexed="81"/>
            <rFont val="Tahoma"/>
            <family val="2"/>
          </rPr>
          <t xml:space="preserve">
Se o docente for bolsista PQ ou DT, informar o nível da bolsa. Se não for bolsista, deixar em branco.
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Odir:</t>
        </r>
        <r>
          <rPr>
            <sz val="9"/>
            <color indexed="81"/>
            <rFont val="Tahoma"/>
            <family val="2"/>
          </rPr>
          <t xml:space="preserve">
Informar o número total de artigos do Programa, sem dupla contagem. Só informar a produção de colaboradores que tenham a participação de discentes ou egressos (até 3 anos).
</t>
        </r>
      </text>
    </comment>
    <comment ref="I4" authorId="1" shapeId="0" xr:uid="{00000000-0006-0000-0100-000003000000}">
      <text>
        <r>
          <rPr>
            <b/>
            <sz val="10"/>
            <color indexed="81"/>
            <rFont val="Calibri"/>
            <family val="2"/>
          </rPr>
          <t>Usuário do Microsoft Office:</t>
        </r>
        <r>
          <rPr>
            <sz val="10"/>
            <color indexed="81"/>
            <rFont val="Calibri"/>
            <family val="2"/>
          </rPr>
          <t xml:space="preserve">
NP=1; Colaborador=2;  Descredenciado ou outro ="0"
</t>
        </r>
      </text>
    </comment>
    <comment ref="B5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Odir: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Informar o número de artigos com a participação de discentes e/ou egressos (até 3 anos de titulação).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Odir</author>
  </authors>
  <commentList>
    <comment ref="B4" authorId="0" shapeId="0" xr:uid="{00000000-0006-0000-0200-000001000000}">
      <text>
        <r>
          <rPr>
            <b/>
            <sz val="9"/>
            <color rgb="FF000000"/>
            <rFont val="Tahoma"/>
            <family val="2"/>
          </rPr>
          <t>Odir: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Informar o número total de patentes, softwares ou outros produtos registrados no órgão competente, sem dupla contagem.</t>
        </r>
      </text>
    </comment>
    <comment ref="B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Odir:</t>
        </r>
        <r>
          <rPr>
            <sz val="9"/>
            <color indexed="81"/>
            <rFont val="Tahoma"/>
            <family val="2"/>
          </rPr>
          <t xml:space="preserve">
Informar o número de patentes e outros produtos com a participação de discentes e/ou egressos (até 3 anos de titulação)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Odir</author>
  </authors>
  <commentList>
    <comment ref="B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Odir:</t>
        </r>
        <r>
          <rPr>
            <sz val="9"/>
            <color indexed="81"/>
            <rFont val="Tahoma"/>
            <family val="2"/>
          </rPr>
          <t xml:space="preserve">
Informar o número total de livros do Programa, sem dupla contagem</t>
        </r>
      </text>
    </comment>
    <comment ref="B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Odir:</t>
        </r>
        <r>
          <rPr>
            <sz val="9"/>
            <color indexed="81"/>
            <rFont val="Tahoma"/>
            <family val="2"/>
          </rPr>
          <t xml:space="preserve">
Informar o número de livros e capítulos com a participação de discentes e/ou egressos (até 3 anos de titulação)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Soares</author>
    <author>User</author>
  </authors>
  <commentList>
    <comment ref="D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Alexandre Soares:</t>
        </r>
        <r>
          <rPr>
            <sz val="9"/>
            <color indexed="81"/>
            <rFont val="Tahoma"/>
            <family val="2"/>
          </rPr>
          <t xml:space="preserve">
NP=1; Colaborador=2;  Descredenciado ou outro ="0"</t>
        </r>
      </text>
    </comment>
    <comment ref="L3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No PPG-Biocombustíveis</t>
        </r>
      </text>
    </comment>
    <comment ref="N3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Com financiamento</t>
        </r>
      </text>
    </comment>
    <comment ref="BF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Alexandre Soares:</t>
        </r>
        <r>
          <rPr>
            <sz val="9"/>
            <color indexed="81"/>
            <rFont val="Tahoma"/>
            <family val="2"/>
          </rPr>
          <t xml:space="preserve">
Enquadramento em 2019</t>
        </r>
      </text>
    </comment>
    <comment ref="BF32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Alexandre Soares:</t>
        </r>
        <r>
          <rPr>
            <sz val="9"/>
            <color indexed="81"/>
            <rFont val="Tahoma"/>
            <family val="2"/>
          </rPr>
          <t xml:space="preserve">
Enquadramento em 2020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Odir</author>
    <author>Odir Dellagostin</author>
    <author>Usuário do Microsoft Office</author>
    <author>User</author>
  </authors>
  <commentList>
    <comment ref="H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Odir:</t>
        </r>
        <r>
          <rPr>
            <sz val="9"/>
            <color indexed="81"/>
            <rFont val="Tahoma"/>
            <family val="2"/>
          </rPr>
          <t xml:space="preserve">
Informar o número total de orientações de dada orientador, a cada ano, e não apenas os orientados novos</t>
        </r>
      </text>
    </comment>
    <comment ref="B3" authorId="0" shapeId="0" xr:uid="{00000000-0006-0000-0500-000002000000}">
      <text>
        <r>
          <rPr>
            <b/>
            <sz val="9"/>
            <color rgb="FF000000"/>
            <rFont val="Tahoma"/>
            <family val="2"/>
          </rPr>
          <t>Odir: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Informar orientações no Programa</t>
        </r>
      </text>
    </comment>
    <comment ref="H3" authorId="1" shapeId="0" xr:uid="{00000000-0006-0000-0500-000003000000}">
      <text>
        <r>
          <rPr>
            <b/>
            <sz val="9"/>
            <color rgb="FF000000"/>
            <rFont val="Segoe UI"/>
            <family val="2"/>
          </rPr>
          <t>Odir Dellagostin: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Ma = Mestrado em andamento no final do ano</t>
        </r>
      </text>
    </comment>
    <comment ref="I3" authorId="1" shapeId="0" xr:uid="{00000000-0006-0000-0500-000004000000}">
      <text>
        <r>
          <rPr>
            <b/>
            <sz val="9"/>
            <color rgb="FF000000"/>
            <rFont val="Segoe UI"/>
            <family val="2"/>
          </rPr>
          <t>Odir Dellagostin: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Mc = orientações de mestrado concluídas ao longo do ano.</t>
        </r>
      </text>
    </comment>
    <comment ref="J3" authorId="1" shapeId="0" xr:uid="{00000000-0006-0000-0500-000005000000}">
      <text>
        <r>
          <rPr>
            <b/>
            <sz val="9"/>
            <color rgb="FF000000"/>
            <rFont val="Segoe UI"/>
            <family val="2"/>
          </rPr>
          <t>Odir Dellagostin: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Da = orientações de doutorado em andamento no final do ano.</t>
        </r>
      </text>
    </comment>
    <comment ref="K3" authorId="1" shapeId="0" xr:uid="{00000000-0006-0000-0500-000006000000}">
      <text>
        <r>
          <rPr>
            <b/>
            <sz val="9"/>
            <color rgb="FF000000"/>
            <rFont val="Segoe UI"/>
            <family val="2"/>
          </rPr>
          <t>Odir Dellagostin: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Dc = Orientações de doutorado concluídas ao longo do ano.</t>
        </r>
      </text>
    </comment>
    <comment ref="G4" authorId="2" shapeId="0" xr:uid="{00000000-0006-0000-0500-000007000000}">
      <text>
        <r>
          <rPr>
            <b/>
            <sz val="10"/>
            <color indexed="81"/>
            <rFont val="Calibri"/>
            <family val="2"/>
          </rPr>
          <t>Usuário do Microsoft Office:</t>
        </r>
        <r>
          <rPr>
            <sz val="10"/>
            <color indexed="81"/>
            <rFont val="Calibri"/>
            <family val="2"/>
          </rPr>
          <t xml:space="preserve">
NP=1; Colaborador=2;  Descredenciado ou outro ="0"
</t>
        </r>
      </text>
    </comment>
    <comment ref="AN4" authorId="1" shapeId="0" xr:uid="{00000000-0006-0000-0500-000008000000}">
      <text>
        <r>
          <rPr>
            <b/>
            <sz val="9"/>
            <color rgb="FF000000"/>
            <rFont val="Segoe UI"/>
            <family val="2"/>
          </rPr>
          <t>Odir Dellagostin: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Ma = Mestrado em andamento no final do ano</t>
        </r>
      </text>
    </comment>
    <comment ref="AN5" authorId="1" shapeId="0" xr:uid="{00000000-0006-0000-0500-000009000000}">
      <text>
        <r>
          <rPr>
            <b/>
            <sz val="9"/>
            <color rgb="FF000000"/>
            <rFont val="Segoe UI"/>
            <family val="2"/>
          </rPr>
          <t>Odir Dellagostin: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Mc = orientações de mestrado concluídas ao longo do ano.</t>
        </r>
      </text>
    </comment>
    <comment ref="AN7" authorId="1" shapeId="0" xr:uid="{00000000-0006-0000-0500-00000A000000}">
      <text>
        <r>
          <rPr>
            <b/>
            <sz val="9"/>
            <color rgb="FF000000"/>
            <rFont val="Segoe UI"/>
            <family val="2"/>
          </rPr>
          <t>Odir Dellagostin: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Da = orientações de doutorado em andamento no final do ano.</t>
        </r>
      </text>
    </comment>
    <comment ref="AN8" authorId="1" shapeId="0" xr:uid="{00000000-0006-0000-0500-00000B000000}">
      <text>
        <r>
          <rPr>
            <b/>
            <sz val="9"/>
            <color rgb="FF000000"/>
            <rFont val="Segoe UI"/>
            <family val="2"/>
          </rPr>
          <t>Odir Dellagostin: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Dc = Orientações de doutorado concluídas ao longo do ano.</t>
        </r>
      </text>
    </comment>
    <comment ref="F14" authorId="3" shapeId="0" xr:uid="{00000000-0006-0000-0500-00000C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Descredenciado por solicitação 27a RO 27/09/2018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Soares</author>
  </authors>
  <commentList>
    <comment ref="G5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Alexandre Soares:</t>
        </r>
        <r>
          <rPr>
            <sz val="9"/>
            <color indexed="81"/>
            <rFont val="Tahoma"/>
            <family val="2"/>
          </rPr>
          <t xml:space="preserve">
informar quais.</t>
        </r>
      </text>
    </comment>
    <comment ref="H5" authorId="0" shapeId="0" xr:uid="{00000000-0006-0000-0600-000002000000}">
      <text>
        <r>
          <rPr>
            <b/>
            <sz val="9"/>
            <color indexed="81"/>
            <rFont val="Tahoma"/>
          </rPr>
          <t>Alexandre Soares:</t>
        </r>
        <r>
          <rPr>
            <sz val="9"/>
            <color indexed="81"/>
            <rFont val="Tahoma"/>
          </rPr>
          <t xml:space="preserve">
Concluída ou com previsão de conclusão em 48 meses</t>
        </r>
      </text>
    </comment>
    <comment ref="I5" authorId="0" shapeId="0" xr:uid="{00000000-0006-0000-0600-000003000000}">
      <text>
        <r>
          <rPr>
            <b/>
            <sz val="9"/>
            <color indexed="81"/>
            <rFont val="Tahoma"/>
          </rPr>
          <t>Alexandre Soares:</t>
        </r>
        <r>
          <rPr>
            <sz val="9"/>
            <color indexed="81"/>
            <rFont val="Tahoma"/>
          </rPr>
          <t xml:space="preserve">
Concluída ou com previsão de conclusão em 24 meses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Soares</author>
  </authors>
  <commentList>
    <comment ref="H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Alexandre Soares:</t>
        </r>
        <r>
          <rPr>
            <sz val="9"/>
            <color indexed="81"/>
            <rFont val="Tahoma"/>
            <family val="2"/>
          </rPr>
          <t xml:space="preserve">
Valores fornecidos pela CAPES-Biotecnologia</t>
        </r>
      </text>
    </comment>
  </commentList>
</comments>
</file>

<file path=xl/sharedStrings.xml><?xml version="1.0" encoding="utf-8"?>
<sst xmlns="http://schemas.openxmlformats.org/spreadsheetml/2006/main" count="443" uniqueCount="263">
  <si>
    <t>Nota Atual</t>
  </si>
  <si>
    <t> Indicadores</t>
  </si>
  <si>
    <t>Quadriênio</t>
  </si>
  <si>
    <t>Nº de alunos doutorado (Mat final do ano)</t>
  </si>
  <si>
    <t>Nº de alunos mestrado (Mat final do ano)</t>
  </si>
  <si>
    <t>Nº de desligamentos + abandonos</t>
  </si>
  <si>
    <t>Percentual de desligamentos e abandonos</t>
  </si>
  <si>
    <t>Nº de docentes permanentes (NP)</t>
  </si>
  <si>
    <t>Nº de docentes colaboradores</t>
  </si>
  <si>
    <t>Percentual de docentes colaboradores</t>
  </si>
  <si>
    <t>Nº de dissertações de mestrado concluídas</t>
  </si>
  <si>
    <t>Percentual de concluíntes no mestrado</t>
  </si>
  <si>
    <t>Nº de teses de doutorado concluídas</t>
  </si>
  <si>
    <t>Percentual de concluíntes no doutorado</t>
  </si>
  <si>
    <t>Tempo mediano de mestrado (meses)</t>
  </si>
  <si>
    <t>Nº de bolsistas PQ +DT do NP</t>
  </si>
  <si>
    <t>TOTAL DE PÓS-GRADUANDOS </t>
  </si>
  <si>
    <t xml:space="preserve">TOTAL DE PÓS-GRADUANDOS/NP </t>
  </si>
  <si>
    <t xml:space="preserve">Produtos: Artigos Científicos </t>
  </si>
  <si>
    <t>Somatório Geral</t>
  </si>
  <si>
    <t>Docentes do NP</t>
  </si>
  <si>
    <t>Bolsa Pq</t>
  </si>
  <si>
    <t>A1</t>
  </si>
  <si>
    <t>A2</t>
  </si>
  <si>
    <t>B1</t>
  </si>
  <si>
    <t>B2</t>
  </si>
  <si>
    <t>B3</t>
  </si>
  <si>
    <t>C</t>
  </si>
  <si>
    <t>Total</t>
  </si>
  <si>
    <t>%</t>
  </si>
  <si>
    <t>Total de Artigos</t>
  </si>
  <si>
    <t>Docentes NP</t>
  </si>
  <si>
    <t>Artigos com Discentes/Egressos</t>
  </si>
  <si>
    <t xml:space="preserve"> </t>
  </si>
  <si>
    <t>Total de produtos com discentes</t>
  </si>
  <si>
    <t xml:space="preserve">Produtos: Livros e Capítulos de Livros </t>
  </si>
  <si>
    <t>SOMATÓRIO</t>
  </si>
  <si>
    <t>L3</t>
  </si>
  <si>
    <t>L2</t>
  </si>
  <si>
    <t>L1</t>
  </si>
  <si>
    <t>CL3</t>
  </si>
  <si>
    <t>CL2</t>
  </si>
  <si>
    <t>Total de Livros</t>
  </si>
  <si>
    <t>Livros e cap. com Discentes/Egressos</t>
  </si>
  <si>
    <t>Capítulos de Livro</t>
  </si>
  <si>
    <t>Livros (Obra Completa)</t>
  </si>
  <si>
    <t>Somatório dos Artigos, Patentes, Livros e Capítulos</t>
  </si>
  <si>
    <t>Situação</t>
  </si>
  <si>
    <t>Artigos</t>
  </si>
  <si>
    <t>Livros e capítulos</t>
  </si>
  <si>
    <t>Pontos dos Produtos</t>
  </si>
  <si>
    <t>Disciplinas</t>
  </si>
  <si>
    <t>h-aula</t>
  </si>
  <si>
    <t>Projetos</t>
  </si>
  <si>
    <t>Orientações em andamento</t>
  </si>
  <si>
    <t>NP em outros PPG</t>
  </si>
  <si>
    <t>PONTOS</t>
  </si>
  <si>
    <t>Pontuação</t>
  </si>
  <si>
    <t>Total de produtos</t>
  </si>
  <si>
    <t>Soma</t>
  </si>
  <si>
    <t>Ponderada</t>
  </si>
  <si>
    <t>Produtos com discentes/egressos</t>
  </si>
  <si>
    <t>Docentes com &gt;400 pts</t>
  </si>
  <si>
    <t>Docentes com &gt;800 pts</t>
  </si>
  <si>
    <t>Docentes com &gt;1200 pts</t>
  </si>
  <si>
    <t>Docentes com &gt;1600 pts</t>
  </si>
  <si>
    <t>Distribuição da carga de orientação entre os docentes</t>
  </si>
  <si>
    <t>Docentes Perm. e Colab.</t>
  </si>
  <si>
    <t>Ma</t>
  </si>
  <si>
    <t>Mc</t>
  </si>
  <si>
    <t>Da</t>
  </si>
  <si>
    <t>Dc</t>
  </si>
  <si>
    <t>Mínimo</t>
  </si>
  <si>
    <t>Máximo</t>
  </si>
  <si>
    <t>Média</t>
  </si>
  <si>
    <t>Pontos/orientado</t>
  </si>
  <si>
    <t>Total de alunos no Programa</t>
  </si>
  <si>
    <t>Linha de Conferência</t>
  </si>
  <si>
    <t>Nome da instituição e do programa</t>
  </si>
  <si>
    <t>Ano de criação</t>
  </si>
  <si>
    <t>Código do Programa</t>
  </si>
  <si>
    <t>Nível do Programa (M, M/D ou MP)</t>
  </si>
  <si>
    <t>Tempo mediano de doutorado (meses)</t>
  </si>
  <si>
    <t/>
  </si>
  <si>
    <t>A3</t>
  </si>
  <si>
    <t>A4</t>
  </si>
  <si>
    <t>(A1): valor mínimo 87,5</t>
  </si>
  <si>
    <t>(A2): valor mínimo 75</t>
  </si>
  <si>
    <t>(A3): valor mínimo 62,5</t>
  </si>
  <si>
    <t>(A4): valor mínimo 50</t>
  </si>
  <si>
    <t>(B1): valor mínimo 37,5</t>
  </si>
  <si>
    <t>(B2): valor mínimo 25</t>
  </si>
  <si>
    <t>(B3): valor mínimo 12,5</t>
  </si>
  <si>
    <t>(B4): valor máximo 12,5</t>
  </si>
  <si>
    <t>ESTRATOS</t>
  </si>
  <si>
    <t>500 pontos = TMax</t>
  </si>
  <si>
    <t>200 pontos = T1</t>
  </si>
  <si>
    <t xml:space="preserve">100 pontos = T2 </t>
  </si>
  <si>
    <t>85 pontos = T3</t>
  </si>
  <si>
    <t>70 pontos = T4</t>
  </si>
  <si>
    <t>55 pontos = T5</t>
  </si>
  <si>
    <t>PONTOS E ESTRATOS</t>
  </si>
  <si>
    <t>T1</t>
  </si>
  <si>
    <t>Tmax</t>
  </si>
  <si>
    <t>T2</t>
  </si>
  <si>
    <t>T3</t>
  </si>
  <si>
    <t>T4</t>
  </si>
  <si>
    <t>T5</t>
  </si>
  <si>
    <t>55 pontos= CL1 = Editoras internacionais com corpo editorial</t>
  </si>
  <si>
    <t>40 pontos = CL2 = Editoras nacionais com corpo editorial</t>
  </si>
  <si>
    <t>25 pontos = CL3 = Editoras universitárias e afins</t>
  </si>
  <si>
    <t>0 pontos = CL4= Outras editoras</t>
  </si>
  <si>
    <t>*OBS: a nomenclatura foi revisada</t>
  </si>
  <si>
    <t>100 pontos = L1 = Editoras internacionais com corpo editorial</t>
  </si>
  <si>
    <t xml:space="preserve">85 pontos = L2 = Editoras nacionais com corpo editorial </t>
  </si>
  <si>
    <t>70 pontos = L3 = Editoras universitárias e afins</t>
  </si>
  <si>
    <t>0 pontos = L4 = Outras editoras</t>
  </si>
  <si>
    <t>CL1</t>
  </si>
  <si>
    <t>P.  Tecnológica</t>
  </si>
  <si>
    <t>Produtos: Produção Tecnológica TOTAL</t>
  </si>
  <si>
    <t xml:space="preserve">Total de Produtos </t>
  </si>
  <si>
    <t>Produtos Técnicos/Tecnológicos TOTAIS</t>
  </si>
  <si>
    <t>MODALIDADE ACADÊMICA: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</si>
  <si>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Patente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</si>
  <si>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Tecnologia não-patenteável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</si>
  <si>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Produto/processo em sigilo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</si>
  <si>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Cultivar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</si>
  <si>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Empresa ou organização social inovadora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</si>
  <si>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Tecnologia Social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</si>
  <si>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Material Didático Dedicado ao Ensino Fundamental e Médio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</si>
  <si>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 xml:space="preserve">Ações de Popularização da Biotecnologia como Ciência </t>
    </r>
  </si>
  <si>
    <t>MODALIDADE PROFISSIONAL: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</si>
  <si>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 xml:space="preserve">Produto Bibliográfico Técnico/Tecnológico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</si>
  <si>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Calibri"/>
        <family val="2"/>
        <scheme val="minor"/>
      </rPr>
      <t>Base de dados técnico-científica</t>
    </r>
  </si>
  <si>
    <t>Docente Permanente</t>
  </si>
  <si>
    <t>orientações de Mestrado em andamento</t>
  </si>
  <si>
    <t>orientações de Mestrado concluídas</t>
  </si>
  <si>
    <t>orientações de Doutorado em andamento</t>
  </si>
  <si>
    <t>orientações de Doutorado concluídas</t>
  </si>
  <si>
    <t>Pontos parciais</t>
  </si>
  <si>
    <t>M/D</t>
  </si>
  <si>
    <t>Pontuação Parcial</t>
  </si>
  <si>
    <t>Enquadramento</t>
  </si>
  <si>
    <t>Doutorado</t>
  </si>
  <si>
    <t>Formação-Doutorado</t>
  </si>
  <si>
    <t>Ano titulação</t>
  </si>
  <si>
    <t>QUESITOS</t>
  </si>
  <si>
    <t>UFVJM-UFU</t>
  </si>
  <si>
    <t>Muito Bom</t>
  </si>
  <si>
    <t>Bom</t>
  </si>
  <si>
    <t>Regular</t>
  </si>
  <si>
    <t>Fraco</t>
  </si>
  <si>
    <t>Insuficiente</t>
  </si>
  <si>
    <t>Teses + dissertaçõs por CD</t>
  </si>
  <si>
    <t>≥A2/NP</t>
  </si>
  <si>
    <t>≥A2 com discentes/NP</t>
  </si>
  <si>
    <t>% NP≥400 pt</t>
  </si>
  <si>
    <t>% NP≥1200 pt</t>
  </si>
  <si>
    <t>% NP≥800 pt</t>
  </si>
  <si>
    <t>% NP≥1600 pt</t>
  </si>
  <si>
    <t>% de bolsistas PQ</t>
  </si>
  <si>
    <t>Patentes/NP</t>
  </si>
  <si>
    <t>[Amax = Tmax] com discentes/NP</t>
  </si>
  <si>
    <t>≥A4/NP</t>
  </si>
  <si>
    <t>≥A4 com discentes/NP</t>
  </si>
  <si>
    <t>≥B3/NP</t>
  </si>
  <si>
    <t>≥B3 com discentes/NP</t>
  </si>
  <si>
    <t>≥A2 com discente/discente</t>
  </si>
  <si>
    <t>≥A4 com discente/discente</t>
  </si>
  <si>
    <t>≥B3 com discente/discente</t>
  </si>
  <si>
    <t>% ≥B3 com discentes</t>
  </si>
  <si>
    <t>% NP com 1 a 12 orientados</t>
  </si>
  <si>
    <t>% do NP com 1 a 5 disciplinas</t>
  </si>
  <si>
    <t>Patentes com discentes/NP</t>
  </si>
  <si>
    <t>Patentes com discentes/discentes</t>
  </si>
  <si>
    <t>Nota Quali Impacto Social</t>
  </si>
  <si>
    <t>Nota Quali Aderência</t>
  </si>
  <si>
    <t>Nota Quali Egresso</t>
  </si>
  <si>
    <t>&lt;1</t>
  </si>
  <si>
    <t>9,22</t>
  </si>
  <si>
    <t>7,94</t>
  </si>
  <si>
    <t>6,66</t>
  </si>
  <si>
    <t>5,38</t>
  </si>
  <si>
    <t>&lt;5,38</t>
  </si>
  <si>
    <t>9,50</t>
  </si>
  <si>
    <t>8,26</t>
  </si>
  <si>
    <t>7,01</t>
  </si>
  <si>
    <t>5,77</t>
  </si>
  <si>
    <t>&lt;5,77</t>
  </si>
  <si>
    <t>9,59</t>
  </si>
  <si>
    <t>8,34</t>
  </si>
  <si>
    <t>7,09</t>
  </si>
  <si>
    <t>5,84</t>
  </si>
  <si>
    <t>&lt;5,84</t>
  </si>
  <si>
    <t>Pontos por Produção Tecnológica</t>
  </si>
  <si>
    <t>Docentes com &lt;100 pts/orient.</t>
  </si>
  <si>
    <t>Docentes com &gt;=100 pts/orient.</t>
  </si>
  <si>
    <t>Docentes com &gt;=200 pts/orient.</t>
  </si>
  <si>
    <t>Docentes com &gt;=300 pts/orient.</t>
  </si>
  <si>
    <t>Docentes com &gt;=400 pts/orient.</t>
  </si>
  <si>
    <t>Pontuação Produção Tecnológica TOTAL/NP</t>
  </si>
  <si>
    <t>Pontuação Produção Tecnológica TOTAL com discente/NP</t>
  </si>
  <si>
    <t>Pontulção Produção Tecnológica TOTAL com discente/discente</t>
  </si>
  <si>
    <t>Corpo Docente Total</t>
  </si>
  <si>
    <t>Docentes Permanentes</t>
  </si>
  <si>
    <t>Docentes Colaboradores</t>
  </si>
  <si>
    <t>ANO</t>
  </si>
  <si>
    <t>Pontuação acumulada (2017-2019)</t>
  </si>
  <si>
    <t>Docentes com&lt;400 pts</t>
  </si>
  <si>
    <t>Docentes com &lt;400 pts</t>
  </si>
  <si>
    <t>% Colaboradores</t>
  </si>
  <si>
    <t>&lt;34</t>
  </si>
  <si>
    <t>&lt;10</t>
  </si>
  <si>
    <t>&lt;8</t>
  </si>
  <si>
    <t>&lt;20</t>
  </si>
  <si>
    <t>&lt;68</t>
  </si>
  <si>
    <t>&lt;58</t>
  </si>
  <si>
    <t>&lt;55</t>
  </si>
  <si>
    <t>&lt;5.06</t>
  </si>
  <si>
    <t>&lt;0.01</t>
  </si>
  <si>
    <t>&lt;0.6</t>
  </si>
  <si>
    <t>&lt;1.88</t>
  </si>
  <si>
    <t>&lt;0.07</t>
  </si>
  <si>
    <t>&lt;3.09</t>
  </si>
  <si>
    <t>&lt;0.14</t>
  </si>
  <si>
    <t>&lt;3.99</t>
  </si>
  <si>
    <t>&lt;0.26</t>
  </si>
  <si>
    <t>&lt;1.29</t>
  </si>
  <si>
    <t>&lt;0.18</t>
  </si>
  <si>
    <t>Docentes</t>
  </si>
  <si>
    <t>Núcleo Permanente</t>
  </si>
  <si>
    <t>Dristribuiçõa da pontuação por número de orientados</t>
  </si>
  <si>
    <t>Dados CAPES-BIOTECNOLOGIA 2017-2018</t>
  </si>
  <si>
    <t>2017-2018</t>
  </si>
  <si>
    <t>% Orientador do NP &gt; 100 pt/Orientado</t>
  </si>
  <si>
    <t>Docentes do NP c/ 1 a 12 orientações</t>
  </si>
  <si>
    <t>Indicadores de Qualidade do Programa</t>
  </si>
  <si>
    <t>Indicadores da Qalidade da Formação</t>
  </si>
  <si>
    <t>Indicador do Impacto Social do Programa</t>
  </si>
  <si>
    <r>
      <rPr>
        <b/>
        <sz val="11"/>
        <color theme="1"/>
        <rFont val="Calibri"/>
        <family val="2"/>
        <scheme val="minor"/>
      </rPr>
      <t>Critérios Resolução CPG-Biocombustíveis No 17:</t>
    </r>
    <r>
      <rPr>
        <sz val="11"/>
        <color theme="1"/>
        <rFont val="Calibri"/>
        <family val="2"/>
        <scheme val="minor"/>
      </rPr>
      <t xml:space="preserve"> &gt;=300 pts nos últimos 24 meses (orientador de doutorado);  &gt;=200 pts nos últimos 24 meses (orientador de mestrado); produção com discente (20pts p/ mestrado, 40 pts p/ doutorado); oferta de disciplinas nos últimos 24 meses; </t>
    </r>
  </si>
  <si>
    <t>Após recredenciamento</t>
  </si>
  <si>
    <t>Coluna para Simulações</t>
  </si>
  <si>
    <t>TOTAL</t>
  </si>
  <si>
    <t>Pontuação acumulada (2017-2020)</t>
  </si>
  <si>
    <t>Após recredenciamento 2019</t>
  </si>
  <si>
    <t>DOCENTES (2020)</t>
  </si>
  <si>
    <t>PONTUAÇÃO 2018+2019+2020</t>
  </si>
  <si>
    <t>2017-2020</t>
  </si>
  <si>
    <t>Produção com discente 2019-2020 (pontos)</t>
  </si>
  <si>
    <t xml:space="preserve">Orientação de doutorado </t>
  </si>
  <si>
    <t>Orientação de mestrado</t>
  </si>
  <si>
    <t>Observações</t>
  </si>
  <si>
    <t>ALEXANDRE WALMOTT BORGES</t>
  </si>
  <si>
    <t>Direito, História</t>
  </si>
  <si>
    <t>2002;2019</t>
  </si>
  <si>
    <t>2019-2020</t>
  </si>
  <si>
    <t>QUADRIÊNIO -parcial 2019-2021</t>
  </si>
  <si>
    <t>QUADRIÊNIO - parcial 2019-2021</t>
  </si>
  <si>
    <t>parcial 2019-2021</t>
  </si>
  <si>
    <t>QUADRIÊNIO parcial 2019-2021</t>
  </si>
  <si>
    <t>PONTUAÇÃO 2019+2021</t>
  </si>
  <si>
    <t>Disciplina (2019-2021)</t>
  </si>
  <si>
    <t>permanente, colaborador, visitante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</si>
</sst>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8"/>
      <color theme="6" tint="0.39997558519241921"/>
      <name val="Calibri"/>
      <family val="2"/>
      <scheme val="minor"/>
    </font>
    <font>
      <b/>
      <i/>
      <u/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b/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3366"/>
      <name val="Times New Roman"/>
      <family val="1"/>
    </font>
    <font>
      <sz val="12"/>
      <color rgb="FF003366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i/>
      <u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Arial"/>
      <family val="1"/>
    </font>
    <font>
      <sz val="11"/>
      <color rgb="FF000000"/>
      <name val="Calibri"/>
      <family val="2"/>
      <scheme val="minor"/>
    </font>
    <font>
      <b/>
      <sz val="9"/>
      <color indexed="81"/>
      <name val="Tahoma"/>
    </font>
    <font>
      <sz val="9"/>
      <color indexed="81"/>
      <name val="Tahoma"/>
    </font>
  </fonts>
  <fills count="39">
    <fill>
      <patternFill patternType="none"/>
    </fill>
    <fill>
      <patternFill patternType="gray125"/>
    </fill>
    <fill>
      <patternFill patternType="solid">
        <fgColor rgb="FF00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EFB5D1"/>
        <bgColor rgb="FF000000"/>
      </patternFill>
    </fill>
    <fill>
      <patternFill patternType="solid">
        <fgColor rgb="FFEFB5D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57" fillId="0" borderId="0"/>
  </cellStyleXfs>
  <cellXfs count="428">
    <xf numFmtId="0" fontId="0" fillId="0" borderId="0" xfId="0"/>
    <xf numFmtId="0" fontId="5" fillId="2" borderId="0" xfId="2" applyFont="1" applyFill="1"/>
    <xf numFmtId="0" fontId="5" fillId="0" borderId="0" xfId="2" applyFont="1" applyFill="1"/>
    <xf numFmtId="0" fontId="6" fillId="3" borderId="1" xfId="2" applyFont="1" applyFill="1" applyBorder="1"/>
    <xf numFmtId="0" fontId="6" fillId="3" borderId="5" xfId="2" applyFont="1" applyFill="1" applyBorder="1"/>
    <xf numFmtId="0" fontId="0" fillId="4" borderId="1" xfId="0" applyFill="1" applyBorder="1"/>
    <xf numFmtId="0" fontId="5" fillId="4" borderId="2" xfId="2" applyFont="1" applyFill="1" applyBorder="1"/>
    <xf numFmtId="0" fontId="5" fillId="4" borderId="2" xfId="2" applyFont="1" applyFill="1" applyBorder="1" applyAlignment="1">
      <alignment horizontal="center"/>
    </xf>
    <xf numFmtId="0" fontId="5" fillId="4" borderId="5" xfId="2" applyFont="1" applyFill="1" applyBorder="1"/>
    <xf numFmtId="0" fontId="6" fillId="4" borderId="6" xfId="2" applyFont="1" applyFill="1" applyBorder="1" applyAlignment="1">
      <alignment horizontal="center"/>
    </xf>
    <xf numFmtId="0" fontId="6" fillId="5" borderId="5" xfId="2" applyFont="1" applyFill="1" applyBorder="1" applyAlignment="1">
      <alignment horizontal="justify"/>
    </xf>
    <xf numFmtId="0" fontId="6" fillId="6" borderId="7" xfId="2" applyFont="1" applyFill="1" applyBorder="1" applyAlignment="1">
      <alignment horizontal="center"/>
    </xf>
    <xf numFmtId="0" fontId="6" fillId="7" borderId="8" xfId="2" applyFont="1" applyFill="1" applyBorder="1" applyAlignment="1">
      <alignment horizontal="center"/>
    </xf>
    <xf numFmtId="0" fontId="6" fillId="8" borderId="7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6" fillId="9" borderId="6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justify"/>
    </xf>
    <xf numFmtId="0" fontId="5" fillId="10" borderId="10" xfId="2" applyFont="1" applyFill="1" applyBorder="1" applyAlignment="1">
      <alignment horizontal="center"/>
    </xf>
    <xf numFmtId="0" fontId="5" fillId="9" borderId="11" xfId="2" applyFont="1" applyFill="1" applyBorder="1" applyAlignment="1">
      <alignment horizontal="center"/>
    </xf>
    <xf numFmtId="0" fontId="5" fillId="0" borderId="12" xfId="2" applyFont="1" applyFill="1" applyBorder="1" applyAlignment="1">
      <alignment horizontal="justify"/>
    </xf>
    <xf numFmtId="0" fontId="5" fillId="10" borderId="13" xfId="2" applyFont="1" applyFill="1" applyBorder="1" applyAlignment="1">
      <alignment horizontal="center"/>
    </xf>
    <xf numFmtId="164" fontId="5" fillId="9" borderId="11" xfId="2" applyNumberFormat="1" applyFont="1" applyFill="1" applyBorder="1" applyAlignment="1">
      <alignment horizontal="center"/>
    </xf>
    <xf numFmtId="165" fontId="7" fillId="0" borderId="0" xfId="3" applyNumberFormat="1"/>
    <xf numFmtId="165" fontId="5" fillId="6" borderId="13" xfId="1" applyNumberFormat="1" applyFont="1" applyFill="1" applyBorder="1" applyAlignment="1">
      <alignment horizontal="center"/>
    </xf>
    <xf numFmtId="165" fontId="5" fillId="9" borderId="11" xfId="1" applyNumberFormat="1" applyFont="1" applyFill="1" applyBorder="1" applyAlignment="1">
      <alignment horizontal="center"/>
    </xf>
    <xf numFmtId="1" fontId="5" fillId="9" borderId="11" xfId="2" applyNumberFormat="1" applyFont="1" applyFill="1" applyBorder="1" applyAlignment="1">
      <alignment horizontal="center"/>
    </xf>
    <xf numFmtId="9" fontId="5" fillId="11" borderId="13" xfId="1" applyNumberFormat="1" applyFont="1" applyFill="1" applyBorder="1" applyAlignment="1" applyProtection="1">
      <alignment horizontal="center"/>
    </xf>
    <xf numFmtId="9" fontId="5" fillId="9" borderId="11" xfId="1" applyNumberFormat="1" applyFont="1" applyFill="1" applyBorder="1" applyAlignment="1" applyProtection="1">
      <alignment horizontal="center"/>
    </xf>
    <xf numFmtId="1" fontId="5" fillId="10" borderId="13" xfId="2" applyNumberFormat="1" applyFont="1" applyFill="1" applyBorder="1" applyAlignment="1">
      <alignment horizontal="center"/>
    </xf>
    <xf numFmtId="9" fontId="5" fillId="11" borderId="13" xfId="1" applyNumberFormat="1" applyFont="1" applyFill="1" applyBorder="1" applyAlignment="1">
      <alignment horizontal="center"/>
    </xf>
    <xf numFmtId="9" fontId="5" fillId="9" borderId="11" xfId="1" applyNumberFormat="1" applyFont="1" applyFill="1" applyBorder="1" applyAlignment="1">
      <alignment horizontal="center"/>
    </xf>
    <xf numFmtId="1" fontId="5" fillId="0" borderId="0" xfId="2" applyNumberFormat="1" applyFont="1" applyFill="1"/>
    <xf numFmtId="164" fontId="5" fillId="6" borderId="13" xfId="2" applyNumberFormat="1" applyFont="1" applyFill="1" applyBorder="1" applyAlignment="1">
      <alignment horizontal="center"/>
    </xf>
    <xf numFmtId="0" fontId="5" fillId="6" borderId="13" xfId="2" applyFont="1" applyFill="1" applyBorder="1" applyAlignment="1">
      <alignment horizontal="center"/>
    </xf>
    <xf numFmtId="0" fontId="5" fillId="9" borderId="14" xfId="2" applyFont="1" applyFill="1" applyBorder="1" applyAlignment="1">
      <alignment horizontal="center"/>
    </xf>
    <xf numFmtId="0" fontId="5" fillId="9" borderId="15" xfId="2" applyFont="1" applyFill="1" applyBorder="1" applyAlignment="1">
      <alignment horizontal="center"/>
    </xf>
    <xf numFmtId="164" fontId="5" fillId="11" borderId="14" xfId="2" applyNumberFormat="1" applyFont="1" applyFill="1" applyBorder="1" applyAlignment="1">
      <alignment horizontal="center"/>
    </xf>
    <xf numFmtId="164" fontId="5" fillId="11" borderId="15" xfId="2" applyNumberFormat="1" applyFont="1" applyFill="1" applyBorder="1" applyAlignment="1">
      <alignment horizontal="center"/>
    </xf>
    <xf numFmtId="0" fontId="8" fillId="0" borderId="0" xfId="2" applyFont="1" applyFill="1"/>
    <xf numFmtId="0" fontId="9" fillId="12" borderId="0" xfId="3" applyFont="1" applyFill="1" applyAlignment="1">
      <alignment horizontal="left"/>
    </xf>
    <xf numFmtId="0" fontId="10" fillId="12" borderId="0" xfId="3" applyFont="1" applyFill="1" applyAlignment="1">
      <alignment horizontal="center"/>
    </xf>
    <xf numFmtId="0" fontId="10" fillId="12" borderId="0" xfId="3" applyFont="1" applyFill="1" applyAlignment="1">
      <alignment horizontal="center" vertical="center"/>
    </xf>
    <xf numFmtId="0" fontId="11" fillId="0" borderId="0" xfId="3" applyFont="1"/>
    <xf numFmtId="0" fontId="13" fillId="12" borderId="0" xfId="3" applyFont="1" applyFill="1" applyAlignment="1">
      <alignment horizontal="center"/>
    </xf>
    <xf numFmtId="0" fontId="14" fillId="13" borderId="15" xfId="3" applyFont="1" applyFill="1" applyBorder="1" applyAlignment="1">
      <alignment horizontal="center"/>
    </xf>
    <xf numFmtId="0" fontId="15" fillId="13" borderId="18" xfId="3" applyFont="1" applyFill="1" applyBorder="1" applyAlignment="1">
      <alignment horizontal="center" vertical="center"/>
    </xf>
    <xf numFmtId="0" fontId="16" fillId="13" borderId="18" xfId="3" applyFont="1" applyFill="1" applyBorder="1" applyAlignment="1">
      <alignment horizontal="center" vertical="center"/>
    </xf>
    <xf numFmtId="0" fontId="17" fillId="14" borderId="19" xfId="3" applyFont="1" applyFill="1" applyBorder="1" applyAlignment="1">
      <alignment horizontal="center"/>
    </xf>
    <xf numFmtId="0" fontId="17" fillId="14" borderId="20" xfId="3" applyFont="1" applyFill="1" applyBorder="1" applyAlignment="1">
      <alignment horizontal="center"/>
    </xf>
    <xf numFmtId="0" fontId="17" fillId="15" borderId="15" xfId="3" applyFont="1" applyFill="1" applyBorder="1" applyAlignment="1">
      <alignment horizontal="center"/>
    </xf>
    <xf numFmtId="0" fontId="18" fillId="0" borderId="0" xfId="3" applyFont="1" applyFill="1" applyBorder="1"/>
    <xf numFmtId="0" fontId="18" fillId="0" borderId="0" xfId="3" applyFont="1"/>
    <xf numFmtId="0" fontId="19" fillId="16" borderId="15" xfId="3" applyFont="1" applyFill="1" applyBorder="1" applyAlignment="1">
      <alignment horizontal="center" vertical="center"/>
    </xf>
    <xf numFmtId="0" fontId="19" fillId="16" borderId="20" xfId="3" applyFont="1" applyFill="1" applyBorder="1" applyAlignment="1">
      <alignment horizontal="center" vertical="center"/>
    </xf>
    <xf numFmtId="0" fontId="13" fillId="12" borderId="15" xfId="3" applyFont="1" applyFill="1" applyBorder="1" applyAlignment="1">
      <alignment horizontal="center"/>
    </xf>
    <xf numFmtId="0" fontId="12" fillId="12" borderId="15" xfId="3" applyFont="1" applyFill="1" applyBorder="1" applyAlignment="1">
      <alignment horizontal="center"/>
    </xf>
    <xf numFmtId="0" fontId="12" fillId="12" borderId="18" xfId="3" applyFont="1" applyFill="1" applyBorder="1" applyAlignment="1">
      <alignment horizontal="center"/>
    </xf>
    <xf numFmtId="0" fontId="13" fillId="12" borderId="21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7" fillId="0" borderId="0" xfId="3"/>
    <xf numFmtId="0" fontId="3" fillId="8" borderId="15" xfId="3" applyFont="1" applyFill="1" applyBorder="1" applyAlignment="1">
      <alignment horizontal="center" vertical="center"/>
    </xf>
    <xf numFmtId="0" fontId="13" fillId="13" borderId="18" xfId="4" applyFont="1" applyFill="1" applyBorder="1" applyAlignment="1">
      <alignment horizontal="center"/>
    </xf>
    <xf numFmtId="0" fontId="13" fillId="13" borderId="18" xfId="4" applyFont="1" applyFill="1" applyBorder="1" applyAlignment="1">
      <alignment horizontal="left"/>
    </xf>
    <xf numFmtId="0" fontId="13" fillId="13" borderId="14" xfId="4" applyFont="1" applyFill="1" applyBorder="1" applyAlignment="1">
      <alignment horizontal="center"/>
    </xf>
    <xf numFmtId="0" fontId="13" fillId="13" borderId="21" xfId="4" applyFont="1" applyFill="1" applyBorder="1" applyAlignment="1">
      <alignment horizontal="center"/>
    </xf>
    <xf numFmtId="0" fontId="20" fillId="13" borderId="15" xfId="4" applyFont="1" applyFill="1" applyBorder="1" applyAlignment="1">
      <alignment horizontal="center"/>
    </xf>
    <xf numFmtId="0" fontId="13" fillId="13" borderId="15" xfId="4" applyFont="1" applyFill="1" applyBorder="1" applyAlignment="1">
      <alignment horizontal="center"/>
    </xf>
    <xf numFmtId="0" fontId="13" fillId="15" borderId="21" xfId="3" applyFont="1" applyFill="1" applyBorder="1" applyAlignment="1">
      <alignment horizontal="center"/>
    </xf>
    <xf numFmtId="164" fontId="13" fillId="15" borderId="15" xfId="3" applyNumberFormat="1" applyFont="1" applyFill="1" applyBorder="1" applyAlignment="1">
      <alignment horizontal="center"/>
    </xf>
    <xf numFmtId="0" fontId="13" fillId="0" borderId="23" xfId="3" applyFont="1" applyFill="1" applyBorder="1" applyAlignment="1">
      <alignment horizontal="center" vertical="center"/>
    </xf>
    <xf numFmtId="0" fontId="3" fillId="14" borderId="0" xfId="3" applyFont="1" applyFill="1" applyBorder="1" applyAlignment="1">
      <alignment horizontal="center" vertical="center"/>
    </xf>
    <xf numFmtId="0" fontId="19" fillId="14" borderId="15" xfId="3" applyFont="1" applyFill="1" applyBorder="1" applyAlignment="1">
      <alignment horizontal="center" vertical="center"/>
    </xf>
    <xf numFmtId="0" fontId="13" fillId="14" borderId="15" xfId="4" applyFont="1" applyFill="1" applyBorder="1" applyAlignment="1">
      <alignment horizontal="center"/>
    </xf>
    <xf numFmtId="0" fontId="13" fillId="14" borderId="21" xfId="3" applyFont="1" applyFill="1" applyBorder="1" applyAlignment="1">
      <alignment horizontal="center"/>
    </xf>
    <xf numFmtId="164" fontId="13" fillId="14" borderId="15" xfId="3" applyNumberFormat="1" applyFont="1" applyFill="1" applyBorder="1" applyAlignment="1">
      <alignment horizontal="center"/>
    </xf>
    <xf numFmtId="0" fontId="12" fillId="17" borderId="15" xfId="3" applyNumberFormat="1" applyFont="1" applyFill="1" applyBorder="1" applyAlignment="1">
      <alignment horizontal="center" vertical="center"/>
    </xf>
    <xf numFmtId="0" fontId="22" fillId="17" borderId="15" xfId="3" applyNumberFormat="1" applyFont="1" applyFill="1" applyBorder="1" applyAlignment="1">
      <alignment horizontal="center" vertical="center"/>
    </xf>
    <xf numFmtId="0" fontId="12" fillId="9" borderId="15" xfId="4" applyFont="1" applyFill="1" applyBorder="1"/>
    <xf numFmtId="0" fontId="12" fillId="14" borderId="22" xfId="3" applyFont="1" applyFill="1" applyBorder="1"/>
    <xf numFmtId="0" fontId="7" fillId="0" borderId="0" xfId="3" applyFill="1" applyBorder="1" applyAlignment="1">
      <alignment horizontal="center"/>
    </xf>
    <xf numFmtId="0" fontId="7" fillId="0" borderId="0" xfId="3" applyFill="1"/>
    <xf numFmtId="0" fontId="23" fillId="0" borderId="0" xfId="3" applyFont="1" applyFill="1" applyBorder="1" applyAlignment="1">
      <alignment vertical="center"/>
    </xf>
    <xf numFmtId="0" fontId="23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/>
    <xf numFmtId="0" fontId="7" fillId="0" borderId="0" xfId="4" applyFill="1"/>
    <xf numFmtId="0" fontId="24" fillId="0" borderId="0" xfId="4" applyFont="1" applyFill="1"/>
    <xf numFmtId="0" fontId="7" fillId="0" borderId="0" xfId="4" applyFill="1" applyBorder="1" applyAlignment="1">
      <alignment horizontal="center"/>
    </xf>
    <xf numFmtId="0" fontId="7" fillId="0" borderId="0" xfId="4"/>
    <xf numFmtId="0" fontId="24" fillId="0" borderId="0" xfId="4" applyFont="1" applyFill="1" applyBorder="1" applyAlignment="1">
      <alignment horizontal="left"/>
    </xf>
    <xf numFmtId="0" fontId="5" fillId="0" borderId="0" xfId="5" applyNumberFormat="1" applyFont="1" applyFill="1" applyBorder="1" applyAlignment="1"/>
    <xf numFmtId="0" fontId="7" fillId="0" borderId="0" xfId="4" applyFont="1" applyFill="1" applyBorder="1"/>
    <xf numFmtId="0" fontId="7" fillId="0" borderId="0" xfId="4" applyFont="1" applyFill="1"/>
    <xf numFmtId="0" fontId="24" fillId="0" borderId="0" xfId="4" applyFont="1" applyFill="1" applyBorder="1" applyAlignment="1"/>
    <xf numFmtId="0" fontId="7" fillId="0" borderId="0" xfId="4" applyFill="1" applyBorder="1"/>
    <xf numFmtId="0" fontId="4" fillId="12" borderId="0" xfId="3" applyFont="1" applyFill="1" applyAlignment="1">
      <alignment horizont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/>
    <xf numFmtId="0" fontId="2" fillId="0" borderId="0" xfId="3" applyFont="1" applyFill="1" applyBorder="1"/>
    <xf numFmtId="0" fontId="2" fillId="0" borderId="0" xfId="3" applyFont="1" applyFill="1"/>
    <xf numFmtId="0" fontId="13" fillId="0" borderId="0" xfId="3" applyFont="1" applyFill="1"/>
    <xf numFmtId="0" fontId="13" fillId="0" borderId="0" xfId="3" applyFont="1" applyAlignment="1">
      <alignment horizontal="center" vertical="center"/>
    </xf>
    <xf numFmtId="0" fontId="13" fillId="0" borderId="0" xfId="3" applyFont="1"/>
    <xf numFmtId="0" fontId="7" fillId="0" borderId="0" xfId="3" applyAlignment="1">
      <alignment horizontal="center" vertical="center"/>
    </xf>
    <xf numFmtId="0" fontId="10" fillId="12" borderId="0" xfId="3" applyFont="1" applyFill="1" applyAlignment="1">
      <alignment horizontal="left"/>
    </xf>
    <xf numFmtId="0" fontId="10" fillId="0" borderId="0" xfId="3" applyFont="1" applyFill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29" fillId="18" borderId="15" xfId="3" applyFont="1" applyFill="1" applyBorder="1" applyAlignment="1">
      <alignment horizontal="center" vertical="center"/>
    </xf>
    <xf numFmtId="0" fontId="13" fillId="13" borderId="15" xfId="3" applyFont="1" applyFill="1" applyBorder="1" applyAlignment="1">
      <alignment horizontal="center"/>
    </xf>
    <xf numFmtId="0" fontId="20" fillId="13" borderId="15" xfId="3" applyFont="1" applyFill="1" applyBorder="1" applyAlignment="1">
      <alignment horizontal="center"/>
    </xf>
    <xf numFmtId="0" fontId="20" fillId="15" borderId="21" xfId="3" applyFont="1" applyFill="1" applyBorder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1" fillId="0" borderId="0" xfId="3" applyFont="1" applyFill="1" applyBorder="1" applyAlignment="1">
      <alignment horizontal="center"/>
    </xf>
    <xf numFmtId="0" fontId="30" fillId="0" borderId="0" xfId="3" applyFont="1"/>
    <xf numFmtId="0" fontId="19" fillId="14" borderId="18" xfId="3" applyFont="1" applyFill="1" applyBorder="1" applyAlignment="1">
      <alignment vertical="center"/>
    </xf>
    <xf numFmtId="0" fontId="19" fillId="14" borderId="14" xfId="3" applyFont="1" applyFill="1" applyBorder="1" applyAlignment="1">
      <alignment vertical="center"/>
    </xf>
    <xf numFmtId="0" fontId="19" fillId="14" borderId="21" xfId="3" applyFont="1" applyFill="1" applyBorder="1" applyAlignment="1">
      <alignment vertical="center"/>
    </xf>
    <xf numFmtId="0" fontId="19" fillId="14" borderId="22" xfId="3" applyFont="1" applyFill="1" applyBorder="1" applyAlignment="1">
      <alignment horizontal="center" vertical="center"/>
    </xf>
    <xf numFmtId="0" fontId="13" fillId="14" borderId="18" xfId="3" applyFont="1" applyFill="1" applyBorder="1" applyAlignment="1"/>
    <xf numFmtId="0" fontId="13" fillId="14" borderId="14" xfId="3" applyFont="1" applyFill="1" applyBorder="1" applyAlignment="1"/>
    <xf numFmtId="0" fontId="13" fillId="14" borderId="21" xfId="3" applyFont="1" applyFill="1" applyBorder="1" applyAlignment="1"/>
    <xf numFmtId="0" fontId="13" fillId="14" borderId="22" xfId="3" applyFont="1" applyFill="1" applyBorder="1" applyAlignment="1">
      <alignment horizontal="center"/>
    </xf>
    <xf numFmtId="0" fontId="13" fillId="14" borderId="14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left" vertical="center"/>
    </xf>
    <xf numFmtId="0" fontId="12" fillId="9" borderId="15" xfId="3" applyFont="1" applyFill="1" applyBorder="1"/>
    <xf numFmtId="0" fontId="12" fillId="0" borderId="15" xfId="3" applyFont="1" applyFill="1" applyBorder="1" applyAlignment="1">
      <alignment vertical="center"/>
    </xf>
    <xf numFmtId="0" fontId="7" fillId="0" borderId="0" xfId="3" applyAlignment="1">
      <alignment horizontal="center"/>
    </xf>
    <xf numFmtId="0" fontId="31" fillId="19" borderId="0" xfId="3" applyFont="1" applyFill="1" applyBorder="1" applyAlignment="1">
      <alignment vertical="center"/>
    </xf>
    <xf numFmtId="0" fontId="7" fillId="19" borderId="0" xfId="3" applyFill="1" applyAlignment="1">
      <alignment horizontal="right"/>
    </xf>
    <xf numFmtId="0" fontId="7" fillId="19" borderId="0" xfId="3" applyFill="1"/>
    <xf numFmtId="0" fontId="13" fillId="19" borderId="0" xfId="3" applyFont="1" applyFill="1"/>
    <xf numFmtId="0" fontId="13" fillId="19" borderId="15" xfId="3" applyFont="1" applyFill="1" applyBorder="1" applyAlignment="1">
      <alignment horizontal="center"/>
    </xf>
    <xf numFmtId="0" fontId="12" fillId="19" borderId="15" xfId="3" applyFont="1" applyFill="1" applyBorder="1" applyAlignment="1">
      <alignment horizontal="center"/>
    </xf>
    <xf numFmtId="0" fontId="12" fillId="19" borderId="18" xfId="3" applyFont="1" applyFill="1" applyBorder="1" applyAlignment="1">
      <alignment horizontal="center"/>
    </xf>
    <xf numFmtId="0" fontId="7" fillId="0" borderId="0" xfId="3" applyBorder="1"/>
    <xf numFmtId="0" fontId="3" fillId="18" borderId="15" xfId="3" applyFont="1" applyFill="1" applyBorder="1" applyAlignment="1">
      <alignment horizontal="center" vertical="center"/>
    </xf>
    <xf numFmtId="0" fontId="20" fillId="15" borderId="15" xfId="3" applyFont="1" applyFill="1" applyBorder="1" applyAlignment="1">
      <alignment horizontal="center"/>
    </xf>
    <xf numFmtId="0" fontId="13" fillId="15" borderId="15" xfId="3" applyFont="1" applyFill="1" applyBorder="1" applyAlignment="1">
      <alignment horizontal="center"/>
    </xf>
    <xf numFmtId="0" fontId="19" fillId="14" borderId="0" xfId="3" applyFont="1" applyFill="1" applyBorder="1" applyAlignment="1">
      <alignment horizontal="center" vertical="center"/>
    </xf>
    <xf numFmtId="0" fontId="13" fillId="14" borderId="0" xfId="3" applyFont="1" applyFill="1" applyBorder="1" applyAlignment="1">
      <alignment horizontal="center"/>
    </xf>
    <xf numFmtId="0" fontId="13" fillId="14" borderId="24" xfId="3" applyFont="1" applyFill="1" applyBorder="1" applyAlignment="1">
      <alignment horizontal="center"/>
    </xf>
    <xf numFmtId="0" fontId="12" fillId="8" borderId="15" xfId="3" applyFont="1" applyFill="1" applyBorder="1" applyAlignment="1">
      <alignment horizontal="left" vertical="center"/>
    </xf>
    <xf numFmtId="0" fontId="12" fillId="20" borderId="15" xfId="3" applyFont="1" applyFill="1" applyBorder="1" applyAlignment="1">
      <alignment horizontal="left" vertical="center"/>
    </xf>
    <xf numFmtId="0" fontId="12" fillId="9" borderId="18" xfId="3" applyFont="1" applyFill="1" applyBorder="1"/>
    <xf numFmtId="0" fontId="12" fillId="20" borderId="15" xfId="3" applyFont="1" applyFill="1" applyBorder="1" applyAlignment="1">
      <alignment vertical="center"/>
    </xf>
    <xf numFmtId="0" fontId="7" fillId="0" borderId="0" xfId="3" applyFont="1" applyFill="1"/>
    <xf numFmtId="0" fontId="7" fillId="0" borderId="0" xfId="3" applyFont="1" applyFill="1" applyBorder="1"/>
    <xf numFmtId="0" fontId="13" fillId="0" borderId="0" xfId="3" applyFont="1" applyFill="1" applyBorder="1"/>
    <xf numFmtId="0" fontId="7" fillId="0" borderId="0" xfId="3" applyFill="1" applyBorder="1"/>
    <xf numFmtId="0" fontId="36" fillId="0" borderId="0" xfId="3" applyFont="1" applyFill="1" applyAlignment="1">
      <alignment vertical="center"/>
    </xf>
    <xf numFmtId="0" fontId="19" fillId="16" borderId="15" xfId="3" applyFont="1" applyFill="1" applyBorder="1" applyAlignment="1">
      <alignment horizontal="left" vertical="center"/>
    </xf>
    <xf numFmtId="0" fontId="13" fillId="12" borderId="28" xfId="3" applyFont="1" applyFill="1" applyBorder="1" applyAlignment="1">
      <alignment horizontal="center"/>
    </xf>
    <xf numFmtId="0" fontId="13" fillId="12" borderId="22" xfId="3" applyFont="1" applyFill="1" applyBorder="1" applyAlignment="1">
      <alignment horizontal="center"/>
    </xf>
    <xf numFmtId="0" fontId="13" fillId="12" borderId="18" xfId="3" applyFont="1" applyFill="1" applyBorder="1" applyAlignment="1">
      <alignment horizontal="center"/>
    </xf>
    <xf numFmtId="0" fontId="20" fillId="14" borderId="22" xfId="3" applyFont="1" applyFill="1" applyBorder="1" applyAlignment="1">
      <alignment horizontal="center"/>
    </xf>
    <xf numFmtId="0" fontId="29" fillId="18" borderId="20" xfId="3" applyFont="1" applyFill="1" applyBorder="1" applyAlignment="1">
      <alignment horizontal="center" vertical="center"/>
    </xf>
    <xf numFmtId="0" fontId="0" fillId="13" borderId="0" xfId="3" applyFont="1" applyFill="1"/>
    <xf numFmtId="0" fontId="29" fillId="14" borderId="0" xfId="3" applyFont="1" applyFill="1" applyBorder="1" applyAlignment="1">
      <alignment horizontal="center" vertical="center"/>
    </xf>
    <xf numFmtId="0" fontId="12" fillId="8" borderId="27" xfId="3" applyFont="1" applyFill="1" applyBorder="1" applyAlignment="1">
      <alignment horizontal="left" vertical="center"/>
    </xf>
    <xf numFmtId="0" fontId="13" fillId="13" borderId="0" xfId="3" applyFont="1" applyFill="1"/>
    <xf numFmtId="0" fontId="0" fillId="3" borderId="2" xfId="2" applyFont="1" applyFill="1" applyBorder="1"/>
    <xf numFmtId="0" fontId="17" fillId="15" borderId="0" xfId="3" applyFont="1" applyFill="1" applyBorder="1" applyAlignment="1">
      <alignment horizontal="center"/>
    </xf>
    <xf numFmtId="0" fontId="13" fillId="14" borderId="20" xfId="3" applyFont="1" applyFill="1" applyBorder="1" applyAlignment="1">
      <alignment horizontal="center"/>
    </xf>
    <xf numFmtId="0" fontId="13" fillId="12" borderId="15" xfId="3" applyFont="1" applyFill="1" applyBorder="1" applyAlignment="1">
      <alignment horizontal="center" wrapText="1"/>
    </xf>
    <xf numFmtId="0" fontId="13" fillId="12" borderId="0" xfId="3" applyFont="1" applyFill="1" applyBorder="1" applyAlignment="1">
      <alignment horizontal="center" wrapText="1"/>
    </xf>
    <xf numFmtId="0" fontId="13" fillId="12" borderId="20" xfId="3" applyFont="1" applyFill="1" applyBorder="1" applyAlignment="1">
      <alignment horizontal="center"/>
    </xf>
    <xf numFmtId="0" fontId="29" fillId="18" borderId="21" xfId="3" applyFont="1" applyFill="1" applyBorder="1" applyAlignment="1">
      <alignment horizontal="center" vertical="center"/>
    </xf>
    <xf numFmtId="0" fontId="20" fillId="13" borderId="18" xfId="3" applyFont="1" applyFill="1" applyBorder="1" applyAlignment="1">
      <alignment horizontal="center"/>
    </xf>
    <xf numFmtId="0" fontId="20" fillId="15" borderId="0" xfId="3" applyFont="1" applyFill="1" applyBorder="1" applyAlignment="1">
      <alignment horizontal="center"/>
    </xf>
    <xf numFmtId="0" fontId="29" fillId="18" borderId="14" xfId="3" applyFont="1" applyFill="1" applyBorder="1" applyAlignment="1">
      <alignment horizontal="center" vertical="center"/>
    </xf>
    <xf numFmtId="0" fontId="19" fillId="16" borderId="14" xfId="3" applyFont="1" applyFill="1" applyBorder="1" applyAlignment="1">
      <alignment horizontal="center" vertical="center"/>
    </xf>
    <xf numFmtId="0" fontId="20" fillId="13" borderId="14" xfId="3" applyFont="1" applyFill="1" applyBorder="1" applyAlignment="1">
      <alignment horizontal="center"/>
    </xf>
    <xf numFmtId="0" fontId="29" fillId="14" borderId="14" xfId="3" applyFont="1" applyFill="1" applyBorder="1" applyAlignment="1">
      <alignment horizontal="center" vertical="center"/>
    </xf>
    <xf numFmtId="0" fontId="19" fillId="14" borderId="14" xfId="3" applyFont="1" applyFill="1" applyBorder="1" applyAlignment="1">
      <alignment horizontal="center" vertical="center"/>
    </xf>
    <xf numFmtId="0" fontId="13" fillId="14" borderId="15" xfId="3" applyFont="1" applyFill="1" applyBorder="1" applyAlignment="1">
      <alignment horizontal="center"/>
    </xf>
    <xf numFmtId="0" fontId="13" fillId="14" borderId="18" xfId="3" applyFont="1" applyFill="1" applyBorder="1" applyAlignment="1">
      <alignment horizontal="center"/>
    </xf>
    <xf numFmtId="0" fontId="22" fillId="0" borderId="21" xfId="3" applyFont="1" applyFill="1" applyBorder="1" applyAlignment="1">
      <alignment horizontal="left" vertical="center"/>
    </xf>
    <xf numFmtId="164" fontId="13" fillId="15" borderId="0" xfId="3" applyNumberFormat="1" applyFont="1" applyFill="1" applyBorder="1" applyAlignment="1">
      <alignment horizontal="center"/>
    </xf>
    <xf numFmtId="0" fontId="35" fillId="0" borderId="0" xfId="3" applyFont="1" applyAlignment="1">
      <alignment vertical="center"/>
    </xf>
    <xf numFmtId="0" fontId="18" fillId="0" borderId="0" xfId="3" applyFont="1" applyFill="1"/>
    <xf numFmtId="0" fontId="7" fillId="0" borderId="0" xfId="4" applyFill="1" applyAlignment="1">
      <alignment horizontal="center" vertical="center"/>
    </xf>
    <xf numFmtId="0" fontId="13" fillId="0" borderId="0" xfId="3" applyFont="1" applyFill="1" applyBorder="1" applyAlignment="1">
      <alignment horizontal="center"/>
    </xf>
    <xf numFmtId="0" fontId="7" fillId="0" borderId="0" xfId="3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0" fontId="40" fillId="0" borderId="0" xfId="0" applyFont="1" applyFill="1" applyAlignment="1">
      <alignment horizontal="left" vertical="center" indent="4" readingOrder="1"/>
    </xf>
    <xf numFmtId="0" fontId="23" fillId="0" borderId="0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Fill="1" applyBorder="1"/>
    <xf numFmtId="0" fontId="7" fillId="0" borderId="0" xfId="4" applyFont="1" applyFill="1" applyAlignment="1">
      <alignment horizontal="center" vertical="center"/>
    </xf>
    <xf numFmtId="0" fontId="20" fillId="22" borderId="15" xfId="4" applyFont="1" applyFill="1" applyBorder="1" applyAlignment="1">
      <alignment horizontal="center"/>
    </xf>
    <xf numFmtId="0" fontId="12" fillId="22" borderId="15" xfId="4" applyFont="1" applyFill="1" applyBorder="1"/>
    <xf numFmtId="0" fontId="13" fillId="23" borderId="15" xfId="4" applyFont="1" applyFill="1" applyBorder="1" applyAlignment="1">
      <alignment horizontal="center"/>
    </xf>
    <xf numFmtId="0" fontId="20" fillId="22" borderId="21" xfId="4" applyFont="1" applyFill="1" applyBorder="1" applyAlignment="1">
      <alignment horizontal="center"/>
    </xf>
    <xf numFmtId="0" fontId="1" fillId="0" borderId="0" xfId="0" applyFont="1"/>
    <xf numFmtId="0" fontId="41" fillId="13" borderId="0" xfId="0" applyFont="1" applyFill="1" applyAlignment="1">
      <alignment horizontal="left" vertical="center" indent="4" readingOrder="1"/>
    </xf>
    <xf numFmtId="0" fontId="13" fillId="13" borderId="0" xfId="4" applyFont="1" applyFill="1" applyAlignment="1">
      <alignment horizontal="center" vertical="center"/>
    </xf>
    <xf numFmtId="0" fontId="1" fillId="13" borderId="0" xfId="0" applyFont="1" applyFill="1" applyAlignment="1">
      <alignment horizontal="justify" vertical="center"/>
    </xf>
    <xf numFmtId="0" fontId="1" fillId="13" borderId="0" xfId="0" applyFont="1" applyFill="1"/>
    <xf numFmtId="0" fontId="33" fillId="0" borderId="0" xfId="3" applyFont="1" applyFill="1" applyAlignment="1">
      <alignment horizontal="left" vertical="center" readingOrder="1"/>
    </xf>
    <xf numFmtId="0" fontId="34" fillId="0" borderId="0" xfId="3" applyFont="1" applyFill="1" applyAlignment="1">
      <alignment horizontal="left" vertical="center" readingOrder="1"/>
    </xf>
    <xf numFmtId="0" fontId="42" fillId="13" borderId="0" xfId="0" applyFont="1" applyFill="1" applyAlignment="1">
      <alignment horizontal="justify" vertical="center"/>
    </xf>
    <xf numFmtId="0" fontId="0" fillId="13" borderId="0" xfId="3" applyFont="1" applyFill="1" applyBorder="1"/>
    <xf numFmtId="0" fontId="0" fillId="13" borderId="0" xfId="0" applyFont="1" applyFill="1" applyAlignment="1">
      <alignment horizontal="justify" vertical="center"/>
    </xf>
    <xf numFmtId="0" fontId="43" fillId="13" borderId="0" xfId="0" applyFont="1" applyFill="1" applyAlignment="1">
      <alignment horizontal="justify" vertical="center"/>
    </xf>
    <xf numFmtId="165" fontId="7" fillId="0" borderId="0" xfId="3" applyNumberFormat="1" applyFill="1"/>
    <xf numFmtId="9" fontId="7" fillId="0" borderId="0" xfId="6" applyFont="1" applyFill="1"/>
    <xf numFmtId="0" fontId="13" fillId="7" borderId="0" xfId="3" applyFont="1" applyFill="1"/>
    <xf numFmtId="0" fontId="0" fillId="7" borderId="0" xfId="0" applyFont="1" applyFill="1" applyAlignment="1">
      <alignment horizontal="justify" vertical="center"/>
    </xf>
    <xf numFmtId="0" fontId="48" fillId="15" borderId="0" xfId="0" applyFont="1" applyFill="1" applyAlignment="1">
      <alignment horizontal="justify" vertical="center"/>
    </xf>
    <xf numFmtId="0" fontId="49" fillId="15" borderId="0" xfId="0" applyFont="1" applyFill="1" applyAlignment="1">
      <alignment horizontal="justify" vertical="center"/>
    </xf>
    <xf numFmtId="0" fontId="50" fillId="15" borderId="0" xfId="0" applyFont="1" applyFill="1" applyAlignment="1">
      <alignment horizontal="justify" vertical="center"/>
    </xf>
    <xf numFmtId="0" fontId="43" fillId="15" borderId="0" xfId="0" applyFont="1" applyFill="1" applyAlignment="1">
      <alignment horizontal="justify" vertical="center"/>
    </xf>
    <xf numFmtId="0" fontId="50" fillId="15" borderId="0" xfId="0" applyFont="1" applyFill="1" applyAlignment="1">
      <alignment horizontal="justify" vertical="center" wrapText="1"/>
    </xf>
    <xf numFmtId="0" fontId="0" fillId="0" borderId="0" xfId="0" applyFill="1"/>
    <xf numFmtId="0" fontId="13" fillId="0" borderId="0" xfId="3" applyFont="1" applyFill="1" applyBorder="1" applyAlignment="1">
      <alignment horizontal="left"/>
    </xf>
    <xf numFmtId="0" fontId="12" fillId="0" borderId="0" xfId="3" applyFont="1" applyFill="1" applyBorder="1" applyAlignment="1">
      <alignment horizontal="left"/>
    </xf>
    <xf numFmtId="0" fontId="20" fillId="14" borderId="20" xfId="3" applyFont="1" applyFill="1" applyBorder="1" applyAlignment="1">
      <alignment horizontal="center" vertical="center" wrapText="1"/>
    </xf>
    <xf numFmtId="0" fontId="12" fillId="14" borderId="22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7" fillId="0" borderId="0" xfId="3" applyFill="1" applyAlignment="1">
      <alignment horizontal="center" vertical="center"/>
    </xf>
    <xf numFmtId="0" fontId="7" fillId="0" borderId="0" xfId="4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7" fillId="0" borderId="0" xfId="4" applyFill="1" applyBorder="1" applyAlignment="1">
      <alignment horizontal="center" vertical="center"/>
    </xf>
    <xf numFmtId="0" fontId="13" fillId="23" borderId="0" xfId="3" applyFont="1" applyFill="1" applyBorder="1" applyAlignment="1">
      <alignment horizontal="center" vertical="center"/>
    </xf>
    <xf numFmtId="0" fontId="13" fillId="23" borderId="0" xfId="3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13" fillId="0" borderId="0" xfId="3" applyFont="1" applyFill="1" applyAlignment="1">
      <alignment horizontal="center" vertical="center"/>
    </xf>
    <xf numFmtId="0" fontId="13" fillId="14" borderId="22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9" borderId="0" xfId="0" applyFill="1" applyAlignment="1">
      <alignment horizontal="center" vertical="center"/>
    </xf>
    <xf numFmtId="1" fontId="0" fillId="19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12" borderId="16" xfId="3" applyFont="1" applyFill="1" applyBorder="1" applyAlignment="1">
      <alignment horizontal="center" vertical="center"/>
    </xf>
    <xf numFmtId="0" fontId="37" fillId="12" borderId="0" xfId="3" applyFont="1" applyFill="1" applyAlignment="1">
      <alignment horizontal="center" vertical="center"/>
    </xf>
    <xf numFmtId="0" fontId="14" fillId="14" borderId="14" xfId="3" applyFont="1" applyFill="1" applyBorder="1" applyAlignment="1">
      <alignment horizontal="center" vertical="center"/>
    </xf>
    <xf numFmtId="0" fontId="14" fillId="13" borderId="18" xfId="3" applyFont="1" applyFill="1" applyBorder="1" applyAlignment="1">
      <alignment horizontal="center" vertical="center"/>
    </xf>
    <xf numFmtId="0" fontId="17" fillId="14" borderId="25" xfId="3" applyFont="1" applyFill="1" applyBorder="1" applyAlignment="1">
      <alignment horizontal="center" vertical="center"/>
    </xf>
    <xf numFmtId="0" fontId="17" fillId="14" borderId="19" xfId="3" applyFont="1" applyFill="1" applyBorder="1" applyAlignment="1">
      <alignment horizontal="center" vertical="center"/>
    </xf>
    <xf numFmtId="0" fontId="17" fillId="14" borderId="20" xfId="3" applyFont="1" applyFill="1" applyBorder="1" applyAlignment="1">
      <alignment horizontal="center" vertical="center"/>
    </xf>
    <xf numFmtId="0" fontId="17" fillId="14" borderId="14" xfId="3" applyFont="1" applyFill="1" applyBorder="1" applyAlignment="1">
      <alignment horizontal="center" vertical="center"/>
    </xf>
    <xf numFmtId="0" fontId="20" fillId="12" borderId="16" xfId="3" applyFont="1" applyFill="1" applyBorder="1" applyAlignment="1">
      <alignment horizontal="left" vertical="center"/>
    </xf>
    <xf numFmtId="0" fontId="20" fillId="12" borderId="17" xfId="3" applyFont="1" applyFill="1" applyBorder="1" applyAlignment="1">
      <alignment horizontal="center" vertical="center" textRotation="90"/>
    </xf>
    <xf numFmtId="0" fontId="20" fillId="12" borderId="27" xfId="3" applyFont="1" applyFill="1" applyBorder="1" applyAlignment="1">
      <alignment horizontal="center" vertical="center" textRotation="90"/>
    </xf>
    <xf numFmtId="0" fontId="12" fillId="14" borderId="28" xfId="3" applyFont="1" applyFill="1" applyBorder="1" applyAlignment="1">
      <alignment horizontal="center" vertical="center"/>
    </xf>
    <xf numFmtId="0" fontId="13" fillId="12" borderId="15" xfId="3" applyFont="1" applyFill="1" applyBorder="1" applyAlignment="1">
      <alignment horizontal="center" vertical="center"/>
    </xf>
    <xf numFmtId="0" fontId="12" fillId="12" borderId="15" xfId="3" applyFont="1" applyFill="1" applyBorder="1" applyAlignment="1">
      <alignment horizontal="center" vertical="center"/>
    </xf>
    <xf numFmtId="0" fontId="12" fillId="12" borderId="18" xfId="3" applyFont="1" applyFill="1" applyBorder="1" applyAlignment="1">
      <alignment horizontal="center" vertical="center"/>
    </xf>
    <xf numFmtId="0" fontId="13" fillId="12" borderId="21" xfId="3" applyFont="1" applyFill="1" applyBorder="1" applyAlignment="1">
      <alignment horizontal="center" vertical="center"/>
    </xf>
    <xf numFmtId="0" fontId="12" fillId="12" borderId="24" xfId="3" applyFont="1" applyFill="1" applyBorder="1" applyAlignment="1">
      <alignment horizontal="center" vertical="center"/>
    </xf>
    <xf numFmtId="0" fontId="13" fillId="12" borderId="27" xfId="3" applyFont="1" applyFill="1" applyBorder="1" applyAlignment="1">
      <alignment horizontal="center" vertical="center"/>
    </xf>
    <xf numFmtId="0" fontId="13" fillId="12" borderId="23" xfId="3" applyFont="1" applyFill="1" applyBorder="1" applyAlignment="1">
      <alignment horizontal="center" vertical="center"/>
    </xf>
    <xf numFmtId="0" fontId="12" fillId="12" borderId="23" xfId="3" applyFont="1" applyFill="1" applyBorder="1" applyAlignment="1">
      <alignment horizontal="center" vertical="center"/>
    </xf>
    <xf numFmtId="0" fontId="13" fillId="12" borderId="16" xfId="3" applyFont="1" applyFill="1" applyBorder="1" applyAlignment="1">
      <alignment horizontal="center" vertical="center"/>
    </xf>
    <xf numFmtId="0" fontId="13" fillId="12" borderId="22" xfId="3" applyFont="1" applyFill="1" applyBorder="1" applyAlignment="1">
      <alignment horizontal="center" vertical="center"/>
    </xf>
    <xf numFmtId="0" fontId="20" fillId="12" borderId="0" xfId="3" applyFont="1" applyFill="1" applyBorder="1" applyAlignment="1">
      <alignment horizontal="center" vertical="center"/>
    </xf>
    <xf numFmtId="0" fontId="20" fillId="12" borderId="18" xfId="3" applyFont="1" applyFill="1" applyBorder="1" applyAlignment="1">
      <alignment horizontal="center" vertical="center"/>
    </xf>
    <xf numFmtId="0" fontId="20" fillId="12" borderId="14" xfId="3" applyFont="1" applyFill="1" applyBorder="1" applyAlignment="1">
      <alignment horizontal="center" vertical="center"/>
    </xf>
    <xf numFmtId="0" fontId="20" fillId="12" borderId="21" xfId="3" applyFont="1" applyFill="1" applyBorder="1" applyAlignment="1">
      <alignment horizontal="center" vertical="center"/>
    </xf>
    <xf numFmtId="0" fontId="13" fillId="12" borderId="18" xfId="3" applyFont="1" applyFill="1" applyBorder="1" applyAlignment="1">
      <alignment horizontal="center" vertical="center"/>
    </xf>
    <xf numFmtId="0" fontId="13" fillId="12" borderId="14" xfId="3" applyFont="1" applyFill="1" applyBorder="1" applyAlignment="1">
      <alignment horizontal="center" vertical="center"/>
    </xf>
    <xf numFmtId="0" fontId="20" fillId="14" borderId="28" xfId="3" applyFont="1" applyFill="1" applyBorder="1" applyAlignment="1">
      <alignment horizontal="center" vertical="center"/>
    </xf>
    <xf numFmtId="0" fontId="13" fillId="13" borderId="15" xfId="3" applyFont="1" applyFill="1" applyBorder="1" applyAlignment="1">
      <alignment horizontal="center" vertical="center"/>
    </xf>
    <xf numFmtId="0" fontId="20" fillId="14" borderId="22" xfId="3" applyFont="1" applyFill="1" applyBorder="1" applyAlignment="1">
      <alignment horizontal="center" vertical="center"/>
    </xf>
    <xf numFmtId="0" fontId="20" fillId="12" borderId="15" xfId="3" applyFont="1" applyFill="1" applyBorder="1" applyAlignment="1">
      <alignment horizontal="center" vertical="center"/>
    </xf>
    <xf numFmtId="0" fontId="20" fillId="16" borderId="0" xfId="3" applyFont="1" applyFill="1" applyBorder="1" applyAlignment="1">
      <alignment horizontal="center" vertical="center" textRotation="90"/>
    </xf>
    <xf numFmtId="0" fontId="20" fillId="16" borderId="0" xfId="3" applyFont="1" applyFill="1" applyBorder="1" applyAlignment="1">
      <alignment horizontal="center" vertical="center"/>
    </xf>
    <xf numFmtId="0" fontId="13" fillId="13" borderId="20" xfId="3" applyFont="1" applyFill="1" applyBorder="1" applyAlignment="1">
      <alignment horizontal="center" vertical="center"/>
    </xf>
    <xf numFmtId="0" fontId="20" fillId="12" borderId="26" xfId="3" applyFont="1" applyFill="1" applyBorder="1" applyAlignment="1">
      <alignment horizontal="center" vertical="center"/>
    </xf>
    <xf numFmtId="0" fontId="20" fillId="12" borderId="22" xfId="3" applyFont="1" applyFill="1" applyBorder="1" applyAlignment="1">
      <alignment horizontal="center" vertical="center"/>
    </xf>
    <xf numFmtId="0" fontId="13" fillId="14" borderId="0" xfId="3" applyFont="1" applyFill="1" applyBorder="1" applyAlignment="1">
      <alignment horizontal="center" vertical="center"/>
    </xf>
    <xf numFmtId="0" fontId="39" fillId="14" borderId="0" xfId="3" applyFont="1" applyFill="1" applyBorder="1" applyAlignment="1">
      <alignment horizontal="center" vertical="center"/>
    </xf>
    <xf numFmtId="0" fontId="13" fillId="13" borderId="23" xfId="3" applyFont="1" applyFill="1" applyBorder="1" applyAlignment="1">
      <alignment horizontal="center" vertical="center"/>
    </xf>
    <xf numFmtId="0" fontId="7" fillId="21" borderId="23" xfId="3" applyFill="1" applyBorder="1" applyAlignment="1">
      <alignment horizontal="center" vertical="center"/>
    </xf>
    <xf numFmtId="1" fontId="7" fillId="21" borderId="23" xfId="3" applyNumberFormat="1" applyFill="1" applyBorder="1" applyAlignment="1">
      <alignment horizontal="center" vertical="center"/>
    </xf>
    <xf numFmtId="0" fontId="17" fillId="14" borderId="18" xfId="3" applyFont="1" applyFill="1" applyBorder="1" applyAlignment="1">
      <alignment horizontal="center" vertical="center"/>
    </xf>
    <xf numFmtId="0" fontId="13" fillId="14" borderId="14" xfId="3" applyFont="1" applyFill="1" applyBorder="1" applyAlignment="1">
      <alignment horizontal="center" vertical="center"/>
    </xf>
    <xf numFmtId="0" fontId="13" fillId="14" borderId="21" xfId="3" applyFont="1" applyFill="1" applyBorder="1" applyAlignment="1">
      <alignment horizontal="center" vertical="center"/>
    </xf>
    <xf numFmtId="0" fontId="12" fillId="20" borderId="16" xfId="3" applyFont="1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1" fontId="0" fillId="24" borderId="0" xfId="0" applyNumberFormat="1" applyFill="1" applyAlignment="1">
      <alignment horizontal="center" vertical="center"/>
    </xf>
    <xf numFmtId="0" fontId="13" fillId="0" borderId="0" xfId="3" applyFont="1" applyFill="1" applyBorder="1" applyAlignment="1">
      <alignment horizontal="center"/>
    </xf>
    <xf numFmtId="0" fontId="53" fillId="0" borderId="20" xfId="0" applyFont="1" applyBorder="1" applyAlignment="1">
      <alignment horizontal="center" vertical="center"/>
    </xf>
    <xf numFmtId="2" fontId="54" fillId="25" borderId="14" xfId="0" applyNumberFormat="1" applyFont="1" applyFill="1" applyBorder="1" applyAlignment="1">
      <alignment horizontal="center" vertical="center"/>
    </xf>
    <xf numFmtId="2" fontId="54" fillId="26" borderId="14" xfId="0" applyNumberFormat="1" applyFont="1" applyFill="1" applyBorder="1" applyAlignment="1">
      <alignment horizontal="center" vertical="center"/>
    </xf>
    <xf numFmtId="2" fontId="54" fillId="27" borderId="14" xfId="0" applyNumberFormat="1" applyFont="1" applyFill="1" applyBorder="1" applyAlignment="1">
      <alignment horizontal="center" vertical="center"/>
    </xf>
    <xf numFmtId="2" fontId="54" fillId="28" borderId="14" xfId="0" applyNumberFormat="1" applyFont="1" applyFill="1" applyBorder="1" applyAlignment="1">
      <alignment horizontal="center" vertical="center"/>
    </xf>
    <xf numFmtId="0" fontId="55" fillId="29" borderId="14" xfId="0" applyFont="1" applyFill="1" applyBorder="1" applyAlignment="1">
      <alignment horizontal="center" vertical="center"/>
    </xf>
    <xf numFmtId="0" fontId="56" fillId="18" borderId="15" xfId="0" applyFont="1" applyFill="1" applyBorder="1" applyAlignment="1">
      <alignment horizontal="left"/>
    </xf>
    <xf numFmtId="0" fontId="53" fillId="0" borderId="15" xfId="0" applyFont="1" applyBorder="1" applyAlignment="1">
      <alignment horizontal="center" vertical="center"/>
    </xf>
    <xf numFmtId="0" fontId="0" fillId="0" borderId="0" xfId="3" applyFont="1"/>
    <xf numFmtId="0" fontId="13" fillId="13" borderId="29" xfId="3" applyFont="1" applyFill="1" applyBorder="1"/>
    <xf numFmtId="0" fontId="13" fillId="13" borderId="30" xfId="3" applyFont="1" applyFill="1" applyBorder="1"/>
    <xf numFmtId="0" fontId="13" fillId="13" borderId="12" xfId="3" applyFont="1" applyFill="1" applyBorder="1"/>
    <xf numFmtId="0" fontId="13" fillId="13" borderId="14" xfId="3" applyFont="1" applyFill="1" applyBorder="1"/>
    <xf numFmtId="0" fontId="13" fillId="13" borderId="9" xfId="3" applyFont="1" applyFill="1" applyBorder="1"/>
    <xf numFmtId="0" fontId="13" fillId="13" borderId="17" xfId="3" applyFont="1" applyFill="1" applyBorder="1"/>
    <xf numFmtId="1" fontId="13" fillId="13" borderId="12" xfId="3" applyNumberFormat="1" applyFont="1" applyFill="1" applyBorder="1"/>
    <xf numFmtId="0" fontId="18" fillId="33" borderId="3" xfId="3" applyFont="1" applyFill="1" applyBorder="1" applyAlignment="1">
      <alignment horizontal="center" vertical="center"/>
    </xf>
    <xf numFmtId="0" fontId="7" fillId="33" borderId="32" xfId="3" applyFont="1" applyFill="1" applyBorder="1" applyAlignment="1">
      <alignment horizontal="center" vertical="center" wrapText="1"/>
    </xf>
    <xf numFmtId="0" fontId="7" fillId="33" borderId="4" xfId="3" applyFont="1" applyFill="1" applyBorder="1" applyAlignment="1">
      <alignment horizontal="center" vertical="center" wrapText="1"/>
    </xf>
    <xf numFmtId="0" fontId="7" fillId="8" borderId="33" xfId="3" applyNumberFormat="1" applyFill="1" applyBorder="1" applyAlignment="1">
      <alignment horizontal="center" vertical="center"/>
    </xf>
    <xf numFmtId="0" fontId="7" fillId="8" borderId="0" xfId="3" applyFill="1" applyBorder="1" applyAlignment="1">
      <alignment horizontal="center" vertical="center"/>
    </xf>
    <xf numFmtId="0" fontId="0" fillId="8" borderId="0" xfId="3" applyFont="1" applyFill="1" applyBorder="1" applyAlignment="1">
      <alignment horizontal="center" vertical="center"/>
    </xf>
    <xf numFmtId="0" fontId="7" fillId="33" borderId="33" xfId="3" applyNumberFormat="1" applyFill="1" applyBorder="1" applyAlignment="1">
      <alignment horizontal="center" vertical="center"/>
    </xf>
    <xf numFmtId="0" fontId="7" fillId="33" borderId="0" xfId="3" applyFill="1" applyBorder="1" applyAlignment="1">
      <alignment horizontal="center" vertical="center"/>
    </xf>
    <xf numFmtId="0" fontId="0" fillId="33" borderId="0" xfId="3" applyFont="1" applyFill="1" applyBorder="1" applyAlignment="1">
      <alignment horizontal="center" vertical="center"/>
    </xf>
    <xf numFmtId="9" fontId="13" fillId="13" borderId="0" xfId="1" applyFont="1" applyFill="1"/>
    <xf numFmtId="0" fontId="13" fillId="34" borderId="0" xfId="3" applyFont="1" applyFill="1"/>
    <xf numFmtId="9" fontId="13" fillId="34" borderId="0" xfId="1" applyFont="1" applyFill="1"/>
    <xf numFmtId="9" fontId="0" fillId="8" borderId="34" xfId="1" applyFont="1" applyFill="1" applyBorder="1" applyAlignment="1">
      <alignment horizontal="center" vertical="center"/>
    </xf>
    <xf numFmtId="9" fontId="0" fillId="33" borderId="34" xfId="1" applyFont="1" applyFill="1" applyBorder="1" applyAlignment="1">
      <alignment horizontal="center" vertical="center"/>
    </xf>
    <xf numFmtId="0" fontId="24" fillId="0" borderId="0" xfId="8" applyFont="1" applyAlignment="1">
      <alignment horizontal="center" vertical="center" wrapText="1"/>
    </xf>
    <xf numFmtId="9" fontId="24" fillId="0" borderId="0" xfId="1" applyFont="1" applyAlignment="1">
      <alignment horizontal="center" vertical="center" wrapText="1"/>
    </xf>
    <xf numFmtId="4" fontId="24" fillId="0" borderId="0" xfId="8" applyNumberFormat="1" applyFont="1" applyAlignment="1">
      <alignment horizontal="center" vertical="center" wrapText="1"/>
    </xf>
    <xf numFmtId="2" fontId="58" fillId="26" borderId="0" xfId="1" applyNumberFormat="1" applyFont="1" applyFill="1" applyBorder="1" applyAlignment="1">
      <alignment horizontal="center" vertical="center"/>
    </xf>
    <xf numFmtId="2" fontId="58" fillId="27" borderId="0" xfId="1" applyNumberFormat="1" applyFont="1" applyFill="1" applyBorder="1" applyAlignment="1">
      <alignment horizontal="center" vertical="center"/>
    </xf>
    <xf numFmtId="2" fontId="58" fillId="25" borderId="0" xfId="1" applyNumberFormat="1" applyFont="1" applyFill="1" applyBorder="1" applyAlignment="1">
      <alignment horizontal="center" vertical="center"/>
    </xf>
    <xf numFmtId="2" fontId="58" fillId="28" borderId="0" xfId="1" applyNumberFormat="1" applyFont="1" applyFill="1" applyBorder="1" applyAlignment="1">
      <alignment horizontal="center" vertical="center"/>
    </xf>
    <xf numFmtId="2" fontId="58" fillId="30" borderId="0" xfId="0" applyNumberFormat="1" applyFont="1" applyFill="1" applyBorder="1" applyAlignment="1">
      <alignment horizontal="center" vertical="center" wrapText="1" readingOrder="1"/>
    </xf>
    <xf numFmtId="9" fontId="7" fillId="0" borderId="31" xfId="1" applyBorder="1" applyAlignment="1">
      <alignment horizontal="center" vertical="center"/>
    </xf>
    <xf numFmtId="0" fontId="13" fillId="0" borderId="0" xfId="3" applyFont="1" applyBorder="1"/>
    <xf numFmtId="9" fontId="13" fillId="0" borderId="35" xfId="1" applyFont="1" applyBorder="1"/>
    <xf numFmtId="9" fontId="13" fillId="0" borderId="35" xfId="1" applyFont="1" applyBorder="1" applyAlignment="1">
      <alignment horizontal="center" vertical="center"/>
    </xf>
    <xf numFmtId="9" fontId="13" fillId="0" borderId="36" xfId="1" applyFont="1" applyBorder="1" applyAlignment="1">
      <alignment horizontal="center" vertical="center"/>
    </xf>
    <xf numFmtId="0" fontId="13" fillId="14" borderId="15" xfId="3" applyFont="1" applyFill="1" applyBorder="1" applyAlignment="1">
      <alignment horizontal="center" vertical="center" wrapText="1"/>
    </xf>
    <xf numFmtId="0" fontId="56" fillId="17" borderId="15" xfId="0" applyFont="1" applyFill="1" applyBorder="1" applyAlignment="1">
      <alignment horizontal="left"/>
    </xf>
    <xf numFmtId="0" fontId="56" fillId="36" borderId="15" xfId="0" applyFont="1" applyFill="1" applyBorder="1" applyAlignment="1">
      <alignment horizontal="left"/>
    </xf>
    <xf numFmtId="0" fontId="0" fillId="17" borderId="15" xfId="0" applyFill="1" applyBorder="1"/>
    <xf numFmtId="0" fontId="0" fillId="15" borderId="15" xfId="0" applyFill="1" applyBorder="1"/>
    <xf numFmtId="0" fontId="0" fillId="36" borderId="15" xfId="0" applyFill="1" applyBorder="1"/>
    <xf numFmtId="2" fontId="0" fillId="14" borderId="0" xfId="0" applyNumberFormat="1" applyFill="1" applyAlignment="1">
      <alignment horizontal="center" vertical="center"/>
    </xf>
    <xf numFmtId="2" fontId="0" fillId="31" borderId="0" xfId="0" applyNumberFormat="1" applyFill="1" applyAlignment="1">
      <alignment horizontal="center" vertical="center"/>
    </xf>
    <xf numFmtId="9" fontId="0" fillId="35" borderId="0" xfId="1" applyFont="1" applyFill="1" applyAlignment="1">
      <alignment horizontal="center" vertical="center"/>
    </xf>
    <xf numFmtId="9" fontId="0" fillId="14" borderId="0" xfId="1" applyFont="1" applyFill="1" applyAlignment="1">
      <alignment horizontal="center" vertical="center"/>
    </xf>
    <xf numFmtId="9" fontId="0" fillId="24" borderId="0" xfId="1" applyFont="1" applyFill="1" applyAlignment="1">
      <alignment horizontal="center" vertical="center"/>
    </xf>
    <xf numFmtId="2" fontId="0" fillId="32" borderId="0" xfId="0" applyNumberFormat="1" applyFill="1" applyAlignment="1">
      <alignment horizontal="center" vertical="center"/>
    </xf>
    <xf numFmtId="2" fontId="0" fillId="35" borderId="0" xfId="0" applyNumberFormat="1" applyFill="1" applyAlignment="1">
      <alignment horizontal="center" vertical="center"/>
    </xf>
    <xf numFmtId="2" fontId="0" fillId="24" borderId="0" xfId="0" applyNumberFormat="1" applyFill="1" applyAlignment="1">
      <alignment horizontal="center" vertical="center"/>
    </xf>
    <xf numFmtId="9" fontId="0" fillId="31" borderId="0" xfId="1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35" borderId="15" xfId="0" applyFill="1" applyBorder="1"/>
    <xf numFmtId="0" fontId="0" fillId="31" borderId="15" xfId="0" applyFill="1" applyBorder="1"/>
    <xf numFmtId="0" fontId="0" fillId="14" borderId="15" xfId="0" applyFill="1" applyBorder="1"/>
    <xf numFmtId="0" fontId="0" fillId="32" borderId="15" xfId="0" applyFill="1" applyBorder="1"/>
    <xf numFmtId="0" fontId="0" fillId="24" borderId="15" xfId="0" applyFill="1" applyBorder="1"/>
    <xf numFmtId="9" fontId="0" fillId="0" borderId="15" xfId="1" applyFont="1" applyBorder="1" applyAlignment="1">
      <alignment horizontal="center" vertical="center"/>
    </xf>
    <xf numFmtId="2" fontId="0" fillId="0" borderId="0" xfId="0" applyNumberFormat="1"/>
    <xf numFmtId="0" fontId="53" fillId="0" borderId="0" xfId="0" applyFont="1" applyFill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7" fillId="37" borderId="15" xfId="3" applyFill="1" applyBorder="1" applyAlignment="1">
      <alignment horizontal="center"/>
    </xf>
    <xf numFmtId="0" fontId="7" fillId="0" borderId="0" xfId="3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0" fillId="0" borderId="0" xfId="3" applyFont="1" applyFill="1" applyBorder="1" applyAlignment="1">
      <alignment horizontal="center"/>
    </xf>
    <xf numFmtId="2" fontId="58" fillId="0" borderId="37" xfId="0" applyNumberFormat="1" applyFont="1" applyFill="1" applyBorder="1" applyAlignment="1">
      <alignment horizontal="center" vertical="center"/>
    </xf>
    <xf numFmtId="2" fontId="58" fillId="0" borderId="38" xfId="0" applyNumberFormat="1" applyFont="1" applyFill="1" applyBorder="1" applyAlignment="1">
      <alignment horizontal="center" vertical="center"/>
    </xf>
    <xf numFmtId="9" fontId="58" fillId="0" borderId="38" xfId="1" applyFont="1" applyFill="1" applyBorder="1" applyAlignment="1">
      <alignment horizontal="center" vertical="center"/>
    </xf>
    <xf numFmtId="9" fontId="58" fillId="0" borderId="38" xfId="1" applyFont="1" applyFill="1" applyBorder="1" applyAlignment="1">
      <alignment horizontal="center" vertical="center" wrapText="1" readingOrder="1"/>
    </xf>
    <xf numFmtId="0" fontId="58" fillId="0" borderId="38" xfId="0" applyFont="1" applyFill="1" applyBorder="1" applyAlignment="1">
      <alignment horizontal="center" vertical="center" wrapText="1" readingOrder="1"/>
    </xf>
    <xf numFmtId="2" fontId="58" fillId="0" borderId="38" xfId="1" applyNumberFormat="1" applyFont="1" applyFill="1" applyBorder="1" applyAlignment="1">
      <alignment horizontal="center" vertical="center"/>
    </xf>
    <xf numFmtId="2" fontId="58" fillId="0" borderId="7" xfId="0" applyNumberFormat="1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7" fillId="0" borderId="0" xfId="3" applyFill="1" applyBorder="1" applyAlignment="1">
      <alignment horizontal="center"/>
    </xf>
    <xf numFmtId="0" fontId="7" fillId="33" borderId="5" xfId="3" applyNumberFormat="1" applyFill="1" applyBorder="1" applyAlignment="1">
      <alignment horizontal="center" vertical="center"/>
    </xf>
    <xf numFmtId="0" fontId="7" fillId="33" borderId="8" xfId="3" applyFill="1" applyBorder="1" applyAlignment="1">
      <alignment horizontal="center" vertical="center"/>
    </xf>
    <xf numFmtId="0" fontId="0" fillId="33" borderId="8" xfId="3" applyFont="1" applyFill="1" applyBorder="1" applyAlignment="1">
      <alignment horizontal="center" vertical="center"/>
    </xf>
    <xf numFmtId="9" fontId="0" fillId="33" borderId="6" xfId="1" applyFont="1" applyFill="1" applyBorder="1" applyAlignment="1">
      <alignment horizontal="center" vertical="center"/>
    </xf>
    <xf numFmtId="9" fontId="0" fillId="8" borderId="28" xfId="1" applyFont="1" applyFill="1" applyBorder="1" applyAlignment="1">
      <alignment horizontal="center" vertical="center"/>
    </xf>
    <xf numFmtId="0" fontId="7" fillId="8" borderId="24" xfId="6" applyNumberFormat="1" applyFont="1" applyFill="1" applyBorder="1" applyAlignment="1">
      <alignment horizontal="center" vertical="center"/>
    </xf>
    <xf numFmtId="0" fontId="0" fillId="0" borderId="0" xfId="3" applyFont="1" applyFill="1"/>
    <xf numFmtId="9" fontId="13" fillId="0" borderId="0" xfId="1" applyFont="1" applyFill="1"/>
    <xf numFmtId="0" fontId="7" fillId="0" borderId="0" xfId="3" applyFill="1" applyBorder="1" applyAlignment="1">
      <alignment horizontal="center"/>
    </xf>
    <xf numFmtId="0" fontId="24" fillId="20" borderId="15" xfId="3" applyFont="1" applyFill="1" applyBorder="1" applyAlignment="1">
      <alignment horizontal="center" vertical="center"/>
    </xf>
    <xf numFmtId="0" fontId="12" fillId="20" borderId="15" xfId="3" applyFont="1" applyFill="1" applyBorder="1" applyAlignment="1">
      <alignment horizontal="center" vertical="center"/>
    </xf>
    <xf numFmtId="0" fontId="12" fillId="16" borderId="15" xfId="3" applyFont="1" applyFill="1" applyBorder="1" applyAlignment="1">
      <alignment horizontal="center" vertical="center"/>
    </xf>
    <xf numFmtId="0" fontId="7" fillId="0" borderId="15" xfId="3" applyBorder="1" applyAlignment="1">
      <alignment horizontal="center" vertical="center"/>
    </xf>
    <xf numFmtId="0" fontId="7" fillId="0" borderId="15" xfId="3" applyFont="1" applyFill="1" applyBorder="1"/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0" borderId="15" xfId="3" applyFont="1" applyBorder="1"/>
    <xf numFmtId="0" fontId="0" fillId="0" borderId="15" xfId="0" applyBorder="1" applyAlignment="1">
      <alignment horizontal="center" vertical="center" wrapText="1"/>
    </xf>
    <xf numFmtId="0" fontId="0" fillId="0" borderId="15" xfId="3" applyFont="1" applyFill="1" applyBorder="1"/>
    <xf numFmtId="0" fontId="0" fillId="0" borderId="15" xfId="3" applyFont="1" applyBorder="1"/>
    <xf numFmtId="0" fontId="0" fillId="38" borderId="0" xfId="0" applyFill="1"/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2" fillId="13" borderId="20" xfId="3" applyFont="1" applyFill="1" applyBorder="1" applyAlignment="1">
      <alignment horizontal="center" wrapText="1"/>
    </xf>
    <xf numFmtId="0" fontId="52" fillId="13" borderId="23" xfId="3" applyFont="1" applyFill="1" applyBorder="1" applyAlignment="1">
      <alignment horizontal="center" wrapText="1"/>
    </xf>
    <xf numFmtId="0" fontId="52" fillId="13" borderId="20" xfId="3" applyFont="1" applyFill="1" applyBorder="1" applyAlignment="1">
      <alignment horizontal="center" vertical="center" wrapText="1"/>
    </xf>
    <xf numFmtId="0" fontId="52" fillId="13" borderId="23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/>
    </xf>
    <xf numFmtId="0" fontId="7" fillId="0" borderId="0" xfId="3" applyFill="1" applyBorder="1" applyAlignment="1">
      <alignment horizontal="center"/>
    </xf>
    <xf numFmtId="0" fontId="12" fillId="12" borderId="16" xfId="3" applyFont="1" applyFill="1" applyBorder="1" applyAlignment="1">
      <alignment horizontal="center" vertical="center"/>
    </xf>
    <xf numFmtId="0" fontId="12" fillId="12" borderId="17" xfId="3" applyFont="1" applyFill="1" applyBorder="1" applyAlignment="1">
      <alignment horizontal="center" vertical="center"/>
    </xf>
    <xf numFmtId="0" fontId="17" fillId="14" borderId="18" xfId="3" applyFont="1" applyFill="1" applyBorder="1" applyAlignment="1">
      <alignment horizontal="center"/>
    </xf>
    <xf numFmtId="0" fontId="17" fillId="14" borderId="14" xfId="3" applyFont="1" applyFill="1" applyBorder="1" applyAlignment="1">
      <alignment horizontal="center"/>
    </xf>
    <xf numFmtId="0" fontId="17" fillId="15" borderId="14" xfId="3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0" fontId="38" fillId="14" borderId="20" xfId="3" applyFont="1" applyFill="1" applyBorder="1" applyAlignment="1">
      <alignment horizontal="center" vertical="center" wrapText="1"/>
    </xf>
    <xf numFmtId="0" fontId="38" fillId="14" borderId="22" xfId="3" applyFont="1" applyFill="1" applyBorder="1" applyAlignment="1">
      <alignment horizontal="center" vertical="center" wrapText="1"/>
    </xf>
    <xf numFmtId="0" fontId="0" fillId="13" borderId="0" xfId="0" applyFont="1" applyFill="1" applyAlignment="1">
      <alignment horizontal="justify" vertical="center"/>
    </xf>
    <xf numFmtId="0" fontId="0" fillId="13" borderId="0" xfId="0" applyFont="1" applyFill="1" applyAlignment="1"/>
    <xf numFmtId="0" fontId="7" fillId="0" borderId="14" xfId="3" applyBorder="1" applyAlignment="1">
      <alignment horizontal="center"/>
    </xf>
    <xf numFmtId="0" fontId="17" fillId="15" borderId="18" xfId="3" applyFont="1" applyFill="1" applyBorder="1" applyAlignment="1">
      <alignment horizontal="center"/>
    </xf>
    <xf numFmtId="0" fontId="17" fillId="14" borderId="14" xfId="3" applyFont="1" applyFill="1" applyBorder="1" applyAlignment="1">
      <alignment horizontal="center" vertical="center"/>
    </xf>
    <xf numFmtId="0" fontId="17" fillId="14" borderId="18" xfId="3" applyFont="1" applyFill="1" applyBorder="1" applyAlignment="1">
      <alignment horizontal="center" vertical="center"/>
    </xf>
    <xf numFmtId="0" fontId="20" fillId="12" borderId="26" xfId="3" applyFont="1" applyFill="1" applyBorder="1" applyAlignment="1">
      <alignment horizontal="left" vertical="center"/>
    </xf>
    <xf numFmtId="0" fontId="20" fillId="12" borderId="19" xfId="3" applyFont="1" applyFill="1" applyBorder="1" applyAlignment="1">
      <alignment horizontal="left" vertical="center"/>
    </xf>
    <xf numFmtId="0" fontId="20" fillId="12" borderId="25" xfId="3" applyFont="1" applyFill="1" applyBorder="1" applyAlignment="1">
      <alignment horizontal="left" vertical="center"/>
    </xf>
    <xf numFmtId="0" fontId="20" fillId="12" borderId="22" xfId="3" applyFont="1" applyFill="1" applyBorder="1" applyAlignment="1">
      <alignment horizontal="center" vertical="center" textRotation="90"/>
    </xf>
    <xf numFmtId="0" fontId="20" fillId="12" borderId="0" xfId="3" applyFont="1" applyFill="1" applyBorder="1" applyAlignment="1">
      <alignment horizontal="center" vertical="center" textRotation="90"/>
    </xf>
    <xf numFmtId="0" fontId="13" fillId="12" borderId="18" xfId="3" applyFont="1" applyFill="1" applyBorder="1" applyAlignment="1">
      <alignment horizontal="left" vertical="center"/>
    </xf>
    <xf numFmtId="0" fontId="13" fillId="12" borderId="14" xfId="3" applyFont="1" applyFill="1" applyBorder="1" applyAlignment="1">
      <alignment horizontal="left" vertical="center"/>
    </xf>
    <xf numFmtId="0" fontId="13" fillId="12" borderId="21" xfId="3" applyFont="1" applyFill="1" applyBorder="1" applyAlignment="1">
      <alignment horizontal="left" vertical="center"/>
    </xf>
    <xf numFmtId="0" fontId="38" fillId="12" borderId="18" xfId="3" applyFont="1" applyFill="1" applyBorder="1" applyAlignment="1">
      <alignment horizontal="left" vertical="center"/>
    </xf>
    <xf numFmtId="0" fontId="38" fillId="12" borderId="14" xfId="3" applyFont="1" applyFill="1" applyBorder="1" applyAlignment="1">
      <alignment horizontal="left" vertical="center"/>
    </xf>
    <xf numFmtId="0" fontId="38" fillId="12" borderId="21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3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13" fillId="0" borderId="17" xfId="0" applyFont="1" applyBorder="1" applyAlignment="1">
      <alignment horizontal="center"/>
    </xf>
    <xf numFmtId="0" fontId="13" fillId="16" borderId="23" xfId="3" applyFont="1" applyFill="1" applyBorder="1" applyAlignment="1">
      <alignment horizontal="center" vertical="center"/>
    </xf>
  </cellXfs>
  <cellStyles count="9">
    <cellStyle name="Normal" xfId="0" builtinId="0"/>
    <cellStyle name="Normal 2" xfId="5" xr:uid="{00000000-0005-0000-0000-000001000000}"/>
    <cellStyle name="Normal 2 2" xfId="2" xr:uid="{00000000-0005-0000-0000-000002000000}"/>
    <cellStyle name="Normal 2 3" xfId="4" xr:uid="{00000000-0005-0000-0000-000003000000}"/>
    <cellStyle name="Normal 2 4" xfId="8" xr:uid="{00000000-0005-0000-0000-000004000000}"/>
    <cellStyle name="Normal 3" xfId="3" xr:uid="{00000000-0005-0000-0000-000005000000}"/>
    <cellStyle name="Normal 4" xfId="7" xr:uid="{00000000-0005-0000-0000-000006000000}"/>
    <cellStyle name="Porcentagem" xfId="1" builtinId="5"/>
    <cellStyle name="Porcentagem 2" xfId="6" xr:uid="{00000000-0005-0000-0000-000008000000}"/>
  </cellStyles>
  <dxfs count="34">
    <dxf>
      <font>
        <name val="Arial"/>
      </font>
      <fill>
        <patternFill>
          <bgColor rgb="FFF5C9E4"/>
        </patternFill>
      </fill>
    </dxf>
    <dxf>
      <font>
        <name val="Arial"/>
      </font>
      <fill>
        <patternFill>
          <bgColor rgb="FFF2E3B6"/>
        </patternFill>
      </fill>
    </dxf>
    <dxf>
      <font>
        <name val="Arial"/>
      </font>
      <fill>
        <patternFill>
          <bgColor rgb="FFFFC000"/>
        </patternFill>
      </fill>
    </dxf>
    <dxf>
      <font>
        <name val="Arial"/>
      </font>
      <fill>
        <patternFill>
          <bgColor rgb="FF00B0F0"/>
        </patternFill>
      </fill>
    </dxf>
    <dxf>
      <font>
        <name val="Arial"/>
      </font>
      <fill>
        <patternFill>
          <bgColor rgb="FF2EBC16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irdellagostin/Dropbox/AA%20-%20Odir/CAPES/Coordenac&#807;a&#771;o%20ODIR/2017/Quadrienal%20COMPARTILHADA/Planilha%20Biotecnologia%20-%20template%20demonstrac&#807;a&#771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programas"/>
      <sheetName val="fluxo_discente"/>
      <sheetName val="Prod Prog"/>
      <sheetName val="prod_docente"/>
      <sheetName val="Lista Docentes"/>
      <sheetName val="ARTIGOS"/>
      <sheetName val="Geral"/>
      <sheetName val="Produção Científica"/>
      <sheetName val="Prod Tecnol"/>
      <sheetName val="Livros e Cap"/>
      <sheetName val="Somatório"/>
      <sheetName val="Orientação"/>
      <sheetName val="Indicadores"/>
      <sheetName val="Doc_Pq+DT"/>
      <sheetName val="Atua_docente"/>
      <sheetName val="Patentes"/>
    </sheetNames>
    <sheetDataSet>
      <sheetData sheetId="0">
        <row r="4">
          <cell r="A4" t="str">
            <v>12001015013P9</v>
          </cell>
          <cell r="B4" t="str">
            <v>BIOTECNOLOGIA - UFAM</v>
          </cell>
        </row>
        <row r="5">
          <cell r="A5" t="str">
            <v>12001015038P1</v>
          </cell>
          <cell r="B5" t="str">
            <v>BIODIVERSIDADE E BIOTECNOLOGIA - REDE BIONORTE - UFAM</v>
          </cell>
        </row>
        <row r="6">
          <cell r="A6" t="str">
            <v>12008010003P1</v>
          </cell>
          <cell r="B6" t="str">
            <v>BIOTECNOLOGIA E RECURSOS NATURAIS DA AMAZÔNIA - UEA</v>
          </cell>
        </row>
        <row r="7">
          <cell r="A7" t="str">
            <v>15001016068P6</v>
          </cell>
          <cell r="B7" t="str">
            <v>BIOTECNOLOGIA - UFPA</v>
          </cell>
        </row>
        <row r="8">
          <cell r="A8" t="str">
            <v>15002012007P3</v>
          </cell>
          <cell r="B8" t="str">
            <v>BIOTECNOLOGIA APLICADA À AGROPECUÁRIA - UFRA</v>
          </cell>
        </row>
        <row r="9">
          <cell r="A9" t="str">
            <v>16003012011P0</v>
          </cell>
          <cell r="B9" t="str">
            <v>BIOTECNOLOGIA - UFT</v>
          </cell>
        </row>
        <row r="10">
          <cell r="A10" t="str">
            <v>21001014025P2</v>
          </cell>
          <cell r="B10" t="str">
            <v>BIOTECNOLOGIA - FUFPI</v>
          </cell>
        </row>
        <row r="11">
          <cell r="A11" t="str">
            <v>22001018080P6</v>
          </cell>
          <cell r="B11" t="str">
            <v>BIOTECNOLOGIA DE RECURSOS NATURAIS - UFC</v>
          </cell>
        </row>
        <row r="12">
          <cell r="A12" t="str">
            <v>22003010017P5</v>
          </cell>
          <cell r="B12" t="str">
            <v>BIOTECNOLOGIA - REDE RENORBIO - UFRPE</v>
          </cell>
        </row>
        <row r="13">
          <cell r="A13" t="str">
            <v>22003010028P7</v>
          </cell>
          <cell r="B13" t="str">
            <v>BIOTECNOLOGIA EM SAÚDE HUMANA E ANIMAL - UECE</v>
          </cell>
        </row>
        <row r="14">
          <cell r="A14" t="str">
            <v>22021019001P2</v>
          </cell>
          <cell r="B14" t="str">
            <v>BIOTECNOLOGIA - INTA</v>
          </cell>
        </row>
        <row r="15">
          <cell r="A15" t="str">
            <v>23004010004P0</v>
          </cell>
          <cell r="B15" t="str">
            <v>BIOTECNOLOGIA - UNP</v>
          </cell>
        </row>
        <row r="16">
          <cell r="A16" t="str">
            <v>23004010007P9</v>
          </cell>
          <cell r="B16" t="str">
            <v>BIOTECNOLOGIA - UNP</v>
          </cell>
        </row>
        <row r="17">
          <cell r="A17" t="str">
            <v>24001015074P1</v>
          </cell>
          <cell r="B17" t="str">
            <v>BIOTECNOLOGIA - UFPB/J.P.</v>
          </cell>
        </row>
        <row r="18">
          <cell r="A18" t="str">
            <v>24009016030P5</v>
          </cell>
          <cell r="B18" t="str">
            <v>CIÊNCIAS NATURAIS E BIOTECNOLOGIA - UFCG</v>
          </cell>
        </row>
        <row r="19">
          <cell r="A19" t="str">
            <v>25001019081P0</v>
          </cell>
          <cell r="B19" t="str">
            <v>BIOTECNOLOGIA - UFPE</v>
          </cell>
        </row>
        <row r="20">
          <cell r="A20" t="str">
            <v>27001016171P5</v>
          </cell>
          <cell r="B20" t="str">
            <v>BIOTECNOLOGIA - FUFSE</v>
          </cell>
        </row>
        <row r="21">
          <cell r="A21" t="str">
            <v>27002012004P8</v>
          </cell>
          <cell r="B21" t="str">
            <v>BIOTECNOLOGIA INDUSTRIAL - UNIT-SE</v>
          </cell>
        </row>
        <row r="22">
          <cell r="A22" t="str">
            <v>28001010080P6</v>
          </cell>
          <cell r="B22" t="str">
            <v>BIOTECNOLOGIA - UFBA</v>
          </cell>
        </row>
        <row r="23">
          <cell r="A23" t="str">
            <v>28002016006P3</v>
          </cell>
          <cell r="B23" t="str">
            <v>BIOTECNOLOGIA - UEFS</v>
          </cell>
        </row>
        <row r="24">
          <cell r="A24" t="str">
            <v>30001013029P3</v>
          </cell>
          <cell r="B24" t="str">
            <v>BIOTECNOLOGIA - UFES</v>
          </cell>
        </row>
        <row r="25">
          <cell r="A25" t="str">
            <v>31001017013P2</v>
          </cell>
          <cell r="B25" t="str">
            <v>BIOQUÍMICA - UFRJ</v>
          </cell>
        </row>
        <row r="26">
          <cell r="A26" t="str">
            <v>31001017100P2</v>
          </cell>
          <cell r="B26" t="str">
            <v>BIOTECNOLOGIA VEGETAL - UFRJ</v>
          </cell>
        </row>
        <row r="27">
          <cell r="A27" t="str">
            <v>31003010079P0</v>
          </cell>
          <cell r="B27" t="str">
            <v>CIÊNCIAS E BIOTECNOLOGIA - UFF</v>
          </cell>
        </row>
        <row r="28">
          <cell r="A28" t="str">
            <v>31033016018P2</v>
          </cell>
          <cell r="B28" t="str">
            <v>BIOTECNOLOGIA VEGETAL - UENF</v>
          </cell>
        </row>
        <row r="29">
          <cell r="A29" t="str">
            <v>31069010002P2</v>
          </cell>
          <cell r="B29" t="str">
            <v>BIOTECNOLOGIA - INMETRO</v>
          </cell>
        </row>
        <row r="30">
          <cell r="A30" t="str">
            <v>32007019020P0</v>
          </cell>
          <cell r="B30" t="str">
            <v>BIOTECNOLOGIA - UFOP</v>
          </cell>
        </row>
        <row r="31">
          <cell r="A31" t="str">
            <v>32010010010P5</v>
          </cell>
          <cell r="B31" t="str">
            <v>BIOCOMBUSTÍVEIS - UFVJM - UFU - UFVJM</v>
          </cell>
        </row>
        <row r="32">
          <cell r="A32" t="str">
            <v>32014015009P9</v>
          </cell>
          <cell r="B32" t="str">
            <v>BIOTECNOLOGIA - UNIMONTES</v>
          </cell>
        </row>
        <row r="33">
          <cell r="A33" t="str">
            <v>32018010011P9</v>
          </cell>
          <cell r="B33" t="str">
            <v>BIOTECNOLOGIA - UFSJ</v>
          </cell>
        </row>
        <row r="34">
          <cell r="A34" t="str">
            <v>32145012001P7</v>
          </cell>
          <cell r="B34" t="str">
            <v>BIOTECNOLOGIA E GESTÃO DA INOVAÇÃO - UNIFEMM</v>
          </cell>
        </row>
        <row r="35">
          <cell r="A35" t="str">
            <v>33001014020P4</v>
          </cell>
          <cell r="B35" t="str">
            <v>BIOTECNOLOGIA - UFSCAR</v>
          </cell>
        </row>
        <row r="36">
          <cell r="A36" t="str">
            <v>33001014042P8</v>
          </cell>
          <cell r="B36" t="str">
            <v>BIOTECNOLOGIA E MONITORAMENTO AMBIENTAL - UFSCAR</v>
          </cell>
        </row>
        <row r="37">
          <cell r="A37" t="str">
            <v>33002010156P0</v>
          </cell>
          <cell r="B37" t="str">
            <v>BIOTECNOLOGIA - USP</v>
          </cell>
        </row>
        <row r="38">
          <cell r="A38" t="str">
            <v>33002088003P7</v>
          </cell>
          <cell r="B38" t="str">
            <v>BIOTECNOLOGIA INDUSTRIAL - USP/EEL</v>
          </cell>
        </row>
        <row r="39">
          <cell r="A39" t="str">
            <v>33004030077P0</v>
          </cell>
          <cell r="B39" t="str">
            <v>BIOTECNOLOGIA - UNESP/ARAR</v>
          </cell>
        </row>
        <row r="40">
          <cell r="A40" t="str">
            <v>33004064079P5</v>
          </cell>
          <cell r="B40" t="str">
            <v>PESQUISA E DESENVOLVIMENTO (BIOTECNOLOGIA MÉDICA) - UNESP/BOT</v>
          </cell>
        </row>
        <row r="41">
          <cell r="A41" t="str">
            <v>33004064087P8</v>
          </cell>
          <cell r="B41" t="str">
            <v>BIOTECNOLOGIA - UNESP/BOT</v>
          </cell>
        </row>
        <row r="42">
          <cell r="A42" t="str">
            <v>33008019005P0</v>
          </cell>
          <cell r="B42" t="str">
            <v>BIOTECNOLOGIA - UMC</v>
          </cell>
        </row>
        <row r="43">
          <cell r="A43" t="str">
            <v>33009015085P0</v>
          </cell>
          <cell r="B43" t="str">
            <v>BIOTECNOLOGIA - UNIFESP</v>
          </cell>
        </row>
        <row r="44">
          <cell r="A44" t="str">
            <v>33009015170P7</v>
          </cell>
          <cell r="B44" t="str">
            <v>BIOPRODUTOS E BIOPROCESSOS - UNIFESP</v>
          </cell>
        </row>
        <row r="45">
          <cell r="A45" t="str">
            <v>33032017005P7</v>
          </cell>
          <cell r="B45" t="str">
            <v>BIOTECNOLOGIA - UNAERP</v>
          </cell>
        </row>
        <row r="46">
          <cell r="A46" t="str">
            <v>33082014005P6</v>
          </cell>
          <cell r="B46" t="str">
            <v>BIOTECNOLOGIA - UNIARA</v>
          </cell>
        </row>
        <row r="47">
          <cell r="A47" t="str">
            <v>33107017008P0</v>
          </cell>
          <cell r="B47" t="str">
            <v>BIOTECNOLOGIA E INOVAÇÃO EM SAÚDE - UNIAN-SP</v>
          </cell>
        </row>
        <row r="48">
          <cell r="A48" t="str">
            <v>33144010016P4</v>
          </cell>
          <cell r="B48" t="str">
            <v>BIOTECNOCIÊNCIA - UFABC</v>
          </cell>
        </row>
        <row r="49">
          <cell r="A49" t="str">
            <v>33305005001P1</v>
          </cell>
          <cell r="B49" t="str">
            <v>BIOTECNOLOGIA MARINHA - IEAPM</v>
          </cell>
        </row>
        <row r="50">
          <cell r="A50" t="str">
            <v>40001016036P8</v>
          </cell>
          <cell r="B50" t="str">
            <v>ENGENHARIA DE BIOPROCESSOS E BIOTECNOLOGIA - UFPR</v>
          </cell>
        </row>
        <row r="51">
          <cell r="A51" t="str">
            <v>40001016083P6</v>
          </cell>
          <cell r="B51" t="str">
            <v>TECNOLOGIAS DE BIOPRODUTOS AGROINDUSTRIAIS - UFPR</v>
          </cell>
        </row>
        <row r="52">
          <cell r="A52" t="str">
            <v>40002012023P0</v>
          </cell>
          <cell r="B52" t="str">
            <v>BIOTECNOLOGIA - UEL</v>
          </cell>
        </row>
        <row r="53">
          <cell r="A53" t="str">
            <v>40004015042P7</v>
          </cell>
          <cell r="B53" t="str">
            <v>BIOTECNOLOGIA AMBIENTAL - UEM</v>
          </cell>
        </row>
        <row r="54">
          <cell r="A54" t="str">
            <v>40022013004P9</v>
          </cell>
          <cell r="B54" t="str">
            <v>BIOTECNOLOGIA INDUSTRIAL - UP</v>
          </cell>
        </row>
        <row r="55">
          <cell r="A55" t="str">
            <v>41001010035P8</v>
          </cell>
          <cell r="B55" t="str">
            <v>BIOTECNOLOGIA E BIOCIÊNCIAS - UFSC</v>
          </cell>
        </row>
        <row r="56">
          <cell r="A56" t="str">
            <v>41007018004P0</v>
          </cell>
          <cell r="B56" t="str">
            <v>CIÊNCIA E BIOTECNOLOGIA - UNOESC</v>
          </cell>
        </row>
        <row r="57">
          <cell r="A57" t="str">
            <v>42003016020P2</v>
          </cell>
          <cell r="B57" t="str">
            <v>BIOTECNOLOGIA - UFPEL</v>
          </cell>
        </row>
        <row r="58">
          <cell r="A58" t="str">
            <v>42005019034P6</v>
          </cell>
          <cell r="B58" t="str">
            <v>BIOTECNOLOGIA FARMACÊUTICA - PUC/RS</v>
          </cell>
        </row>
        <row r="59">
          <cell r="A59" t="str">
            <v>42008018001P0</v>
          </cell>
          <cell r="B59" t="str">
            <v>BIOTECNOLOGIA - UCS</v>
          </cell>
        </row>
        <row r="60">
          <cell r="A60" t="str">
            <v>42008018010P9</v>
          </cell>
          <cell r="B60" t="str">
            <v>BIOTECNOLOGIA E GESTÃO VITIVINÍCOLA - UCS</v>
          </cell>
        </row>
        <row r="61">
          <cell r="A61" t="str">
            <v>42014018003P9</v>
          </cell>
          <cell r="B61" t="str">
            <v>BIOTECNOLOGIA - UNIVATES</v>
          </cell>
        </row>
        <row r="62">
          <cell r="A62" t="str">
            <v>51002019005P2</v>
          </cell>
          <cell r="B62" t="str">
            <v>BIOTECNOLOGIA - UCDB</v>
          </cell>
        </row>
        <row r="63">
          <cell r="A63" t="str">
            <v>53001010100P8</v>
          </cell>
          <cell r="B63" t="str">
            <v>BIOTECNOLOGIA E BIODIVERSIDADE - REDE PRÓ-CENTRO-OESTE - UNB</v>
          </cell>
        </row>
        <row r="64">
          <cell r="A64" t="str">
            <v>53003012005P4</v>
          </cell>
          <cell r="B64" t="str">
            <v>CIÊNCIAS GENÔMICAS E BIOTECNOLOGIA - UCB</v>
          </cell>
        </row>
      </sheetData>
      <sheetData sheetId="1">
        <row r="1">
          <cell r="A1" t="str">
            <v>Visualização 1 - Programas</v>
          </cell>
        </row>
      </sheetData>
      <sheetData sheetId="2"/>
      <sheetData sheetId="3">
        <row r="1">
          <cell r="A1" t="str">
            <v>Visualização 3.1 - Producao Intelectual do Programa</v>
          </cell>
        </row>
      </sheetData>
      <sheetData sheetId="4">
        <row r="1">
          <cell r="A1" t="str">
            <v>Visualização 3.2 - Producao Intelectual do Docente</v>
          </cell>
        </row>
      </sheetData>
      <sheetData sheetId="5"/>
      <sheetData sheetId="6">
        <row r="1">
          <cell r="A1" t="str">
            <v>Visualização 3 - Producao Intelectual: Participacao de Autores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A8" t="str">
            <v>MARCIO DE CASTRO SILVA FILHO</v>
          </cell>
          <cell r="B8" t="str">
            <v>1A</v>
          </cell>
          <cell r="C8">
            <v>12</v>
          </cell>
          <cell r="D8">
            <v>12</v>
          </cell>
          <cell r="E8" t="str">
            <v/>
          </cell>
          <cell r="F8" t="str">
            <v>1A</v>
          </cell>
        </row>
        <row r="9">
          <cell r="A9" t="str">
            <v>JOAO SANTANA DA SILVA</v>
          </cell>
          <cell r="B9" t="str">
            <v>1A</v>
          </cell>
          <cell r="C9">
            <v>12</v>
          </cell>
          <cell r="D9">
            <v>12</v>
          </cell>
          <cell r="E9" t="str">
            <v/>
          </cell>
          <cell r="F9" t="str">
            <v>1A</v>
          </cell>
        </row>
        <row r="10">
          <cell r="A10" t="str">
            <v>MARIA FATIMA GROSSI DE SA</v>
          </cell>
          <cell r="B10" t="str">
            <v>1A</v>
          </cell>
          <cell r="C10">
            <v>12</v>
          </cell>
          <cell r="D10">
            <v>12</v>
          </cell>
          <cell r="E10" t="str">
            <v/>
          </cell>
          <cell r="F10" t="str">
            <v>1A</v>
          </cell>
        </row>
        <row r="11">
          <cell r="A11" t="str">
            <v>PEDRO GERALDO PASCUTTI</v>
          </cell>
          <cell r="B11" t="str">
            <v>1D</v>
          </cell>
          <cell r="C11">
            <v>12</v>
          </cell>
          <cell r="D11">
            <v>12</v>
          </cell>
          <cell r="E11" t="str">
            <v/>
          </cell>
          <cell r="F11" t="str">
            <v>1D</v>
          </cell>
        </row>
        <row r="12">
          <cell r="A12" t="str">
            <v>JOAO ANTONIO PEGAS HENRIQUES</v>
          </cell>
          <cell r="B12" t="str">
            <v>1A</v>
          </cell>
          <cell r="C12">
            <v>12</v>
          </cell>
          <cell r="D12">
            <v>12</v>
          </cell>
          <cell r="E12" t="str">
            <v/>
          </cell>
          <cell r="F12" t="str">
            <v>1A</v>
          </cell>
        </row>
        <row r="13">
          <cell r="A13" t="str">
            <v>ANA CLARA GUERRINI SCHENBERG</v>
          </cell>
          <cell r="B13" t="str">
            <v/>
          </cell>
          <cell r="E13" t="str">
            <v>2</v>
          </cell>
          <cell r="F13" t="str">
            <v>2</v>
          </cell>
        </row>
        <row r="14">
          <cell r="A14" t="str">
            <v>VALDIR DE QUEIROZ BALBINO</v>
          </cell>
          <cell r="B14" t="str">
            <v>2</v>
          </cell>
          <cell r="C14">
            <v>12</v>
          </cell>
          <cell r="D14">
            <v>12</v>
          </cell>
          <cell r="E14" t="str">
            <v/>
          </cell>
          <cell r="F14" t="str">
            <v>2</v>
          </cell>
        </row>
        <row r="15">
          <cell r="A15" t="str">
            <v>ALAN JOHN ALEXANDER MCBRIDE</v>
          </cell>
          <cell r="B15" t="str">
            <v>1D</v>
          </cell>
          <cell r="C15">
            <v>12</v>
          </cell>
          <cell r="D15">
            <v>12</v>
          </cell>
          <cell r="E15" t="str">
            <v/>
          </cell>
          <cell r="F15" t="str">
            <v>1D</v>
          </cell>
        </row>
        <row r="16">
          <cell r="A16" t="str">
            <v>ANA MARIA SAMPAIO ASSEREUY</v>
          </cell>
          <cell r="B16" t="str">
            <v>1D</v>
          </cell>
          <cell r="C16">
            <v>12</v>
          </cell>
          <cell r="D16">
            <v>12</v>
          </cell>
          <cell r="E16" t="str">
            <v/>
          </cell>
          <cell r="F16" t="str">
            <v>1D</v>
          </cell>
        </row>
        <row r="17">
          <cell r="A17" t="str">
            <v>MARIA TEREZA CARTAXO MUNIZ</v>
          </cell>
          <cell r="B17" t="str">
            <v>2</v>
          </cell>
          <cell r="C17">
            <v>12</v>
          </cell>
          <cell r="D17">
            <v>12</v>
          </cell>
          <cell r="E17" t="str">
            <v/>
          </cell>
          <cell r="F17" t="str">
            <v>2</v>
          </cell>
        </row>
        <row r="18">
          <cell r="A18" t="str">
            <v>JOSE FRANCISCO DE CARVALHO GONCALVES</v>
          </cell>
          <cell r="B18" t="str">
            <v>1D</v>
          </cell>
          <cell r="C18">
            <v>2</v>
          </cell>
          <cell r="D18">
            <v>2</v>
          </cell>
          <cell r="E18" t="str">
            <v/>
          </cell>
          <cell r="F18" t="str">
            <v>1D</v>
          </cell>
        </row>
        <row r="19">
          <cell r="A19" t="str">
            <v>NARENDRA NARAIN</v>
          </cell>
          <cell r="B19" t="str">
            <v>1B</v>
          </cell>
          <cell r="C19">
            <v>12</v>
          </cell>
          <cell r="D19">
            <v>12</v>
          </cell>
          <cell r="E19" t="str">
            <v/>
          </cell>
          <cell r="F19" t="str">
            <v>1B</v>
          </cell>
        </row>
        <row r="20">
          <cell r="A20" t="str">
            <v>BEATRIZ SCHWANTES MARIMON</v>
          </cell>
          <cell r="B20" t="str">
            <v>2</v>
          </cell>
          <cell r="C20">
            <v>12</v>
          </cell>
          <cell r="D20">
            <v>12</v>
          </cell>
          <cell r="E20" t="str">
            <v/>
          </cell>
          <cell r="F20" t="str">
            <v>2</v>
          </cell>
        </row>
        <row r="21">
          <cell r="A21" t="str">
            <v>CIRANO JOSE ULHOA</v>
          </cell>
          <cell r="B21" t="str">
            <v>1C</v>
          </cell>
          <cell r="C21">
            <v>12</v>
          </cell>
          <cell r="D21">
            <v>12</v>
          </cell>
          <cell r="E21" t="str">
            <v/>
          </cell>
          <cell r="F21" t="str">
            <v>1C</v>
          </cell>
        </row>
        <row r="22">
          <cell r="A22" t="str">
            <v>LUCIANE PIMENTA CRUZ ROMAO</v>
          </cell>
          <cell r="B22" t="str">
            <v>2</v>
          </cell>
          <cell r="C22">
            <v>12</v>
          </cell>
          <cell r="D22">
            <v>12</v>
          </cell>
          <cell r="E22" t="str">
            <v/>
          </cell>
          <cell r="F22" t="str">
            <v>2</v>
          </cell>
        </row>
        <row r="23">
          <cell r="A23" t="str">
            <v>ADRIANE MARIA FERREIRA MILAGRES</v>
          </cell>
          <cell r="B23" t="str">
            <v>2</v>
          </cell>
          <cell r="C23">
            <v>12</v>
          </cell>
          <cell r="D23">
            <v>12</v>
          </cell>
          <cell r="E23" t="str">
            <v/>
          </cell>
          <cell r="F23" t="str">
            <v>2</v>
          </cell>
        </row>
        <row r="24">
          <cell r="A24" t="str">
            <v>HELENA SERRA AZUL MONTEIRO</v>
          </cell>
          <cell r="B24" t="str">
            <v>1C</v>
          </cell>
          <cell r="C24">
            <v>12</v>
          </cell>
          <cell r="D24">
            <v>12</v>
          </cell>
          <cell r="E24" t="str">
            <v/>
          </cell>
          <cell r="F24" t="str">
            <v>1C</v>
          </cell>
        </row>
        <row r="25">
          <cell r="A25" t="str">
            <v>WALDECY RODRIGUES</v>
          </cell>
          <cell r="B25" t="str">
            <v>2</v>
          </cell>
          <cell r="C25">
            <v>12</v>
          </cell>
          <cell r="D25">
            <v>12</v>
          </cell>
          <cell r="E25" t="str">
            <v/>
          </cell>
          <cell r="F25" t="str">
            <v>2</v>
          </cell>
        </row>
        <row r="26">
          <cell r="A26" t="str">
            <v>CELSO SHINITI NAGANO</v>
          </cell>
          <cell r="B26" t="str">
            <v>2</v>
          </cell>
          <cell r="C26">
            <v>12</v>
          </cell>
          <cell r="D26">
            <v>12</v>
          </cell>
          <cell r="E26" t="str">
            <v/>
          </cell>
          <cell r="F26" t="str">
            <v>2</v>
          </cell>
        </row>
        <row r="27">
          <cell r="A27" t="str">
            <v>HELINANDO PEQUENO DE OLIVEIRA</v>
          </cell>
          <cell r="B27" t="str">
            <v>1D</v>
          </cell>
          <cell r="C27">
            <v>12</v>
          </cell>
          <cell r="D27">
            <v>12</v>
          </cell>
          <cell r="E27" t="str">
            <v/>
          </cell>
          <cell r="F27" t="str">
            <v>1D</v>
          </cell>
        </row>
        <row r="28">
          <cell r="A28" t="str">
            <v>EDUARDO MAFFUD CILLI</v>
          </cell>
          <cell r="B28" t="str">
            <v>2</v>
          </cell>
          <cell r="C28">
            <v>12</v>
          </cell>
          <cell r="D28">
            <v>12</v>
          </cell>
          <cell r="E28" t="str">
            <v/>
          </cell>
          <cell r="F28" t="str">
            <v>2</v>
          </cell>
        </row>
        <row r="29">
          <cell r="A29" t="str">
            <v>ARISTOTELES GOES NETO</v>
          </cell>
          <cell r="B29" t="str">
            <v>2</v>
          </cell>
          <cell r="C29">
            <v>12</v>
          </cell>
          <cell r="D29">
            <v>12</v>
          </cell>
          <cell r="E29" t="str">
            <v/>
          </cell>
          <cell r="F29" t="str">
            <v>2</v>
          </cell>
        </row>
        <row r="30">
          <cell r="A30" t="str">
            <v>PAULO FERNANDO DE ALMEIDA</v>
          </cell>
          <cell r="B30" t="str">
            <v/>
          </cell>
          <cell r="E30" t="str">
            <v>2</v>
          </cell>
          <cell r="F30" t="str">
            <v>2</v>
          </cell>
        </row>
        <row r="31">
          <cell r="A31" t="str">
            <v>LUCIANA PORTO DE SOUZA VANDENBERGHE</v>
          </cell>
          <cell r="B31" t="str">
            <v>1C</v>
          </cell>
          <cell r="C31">
            <v>12</v>
          </cell>
          <cell r="D31">
            <v>10</v>
          </cell>
          <cell r="E31" t="str">
            <v/>
          </cell>
          <cell r="F31" t="str">
            <v>1C</v>
          </cell>
        </row>
        <row r="32">
          <cell r="A32" t="str">
            <v>GAUS SILVESTRE DE ANDRADE LIMA</v>
          </cell>
          <cell r="B32" t="str">
            <v>2</v>
          </cell>
          <cell r="C32">
            <v>12</v>
          </cell>
          <cell r="D32">
            <v>12</v>
          </cell>
          <cell r="E32" t="str">
            <v/>
          </cell>
          <cell r="F32" t="str">
            <v>2</v>
          </cell>
        </row>
        <row r="33">
          <cell r="A33" t="str">
            <v>VALDIR FLORENCIO DA VEIGA JUNIOR</v>
          </cell>
          <cell r="B33" t="str">
            <v>2</v>
          </cell>
          <cell r="C33">
            <v>12</v>
          </cell>
          <cell r="D33">
            <v>12</v>
          </cell>
          <cell r="E33" t="str">
            <v/>
          </cell>
          <cell r="F33" t="str">
            <v>2</v>
          </cell>
        </row>
        <row r="34">
          <cell r="A34" t="str">
            <v>RICARDO LUIZ CAVALCANTI DE ALBUQUERQUE JUNIOR</v>
          </cell>
          <cell r="B34" t="str">
            <v>1D</v>
          </cell>
          <cell r="C34">
            <v>12</v>
          </cell>
          <cell r="D34">
            <v>10</v>
          </cell>
          <cell r="E34" t="str">
            <v/>
          </cell>
          <cell r="F34" t="str">
            <v>1D</v>
          </cell>
        </row>
        <row r="35">
          <cell r="A35" t="str">
            <v>INES CONCEICAO ROBERTO</v>
          </cell>
          <cell r="B35" t="str">
            <v>1B</v>
          </cell>
          <cell r="C35">
            <v>12</v>
          </cell>
          <cell r="D35">
            <v>12</v>
          </cell>
          <cell r="E35" t="str">
            <v/>
          </cell>
          <cell r="F35" t="str">
            <v>1B</v>
          </cell>
        </row>
        <row r="36">
          <cell r="A36" t="str">
            <v>MARIA DE FÁTIMA ARRIGONI-BLANK</v>
          </cell>
          <cell r="B36" t="str">
            <v>1D</v>
          </cell>
          <cell r="C36">
            <v>12</v>
          </cell>
          <cell r="D36">
            <v>10</v>
          </cell>
          <cell r="E36" t="str">
            <v/>
          </cell>
          <cell r="F36" t="str">
            <v>1D</v>
          </cell>
        </row>
        <row r="37">
          <cell r="A37" t="str">
            <v>JACKSON ROBERTO GUEDES DA SILVA ALMEIDA</v>
          </cell>
          <cell r="B37" t="str">
            <v>2</v>
          </cell>
          <cell r="C37">
            <v>12</v>
          </cell>
          <cell r="D37">
            <v>12</v>
          </cell>
          <cell r="E37" t="str">
            <v/>
          </cell>
          <cell r="F37" t="str">
            <v>2</v>
          </cell>
        </row>
        <row r="38">
          <cell r="A38" t="str">
            <v>CLAUDIO NAHUM ALVES</v>
          </cell>
          <cell r="B38" t="str">
            <v>2</v>
          </cell>
          <cell r="C38">
            <v>12</v>
          </cell>
          <cell r="D38">
            <v>12</v>
          </cell>
          <cell r="E38" t="str">
            <v/>
          </cell>
          <cell r="F38" t="str">
            <v>2</v>
          </cell>
        </row>
        <row r="39">
          <cell r="A39" t="str">
            <v>MIGUEL DANIEL NOSEDA</v>
          </cell>
          <cell r="B39" t="str">
            <v>1D</v>
          </cell>
          <cell r="C39">
            <v>12</v>
          </cell>
          <cell r="D39">
            <v>12</v>
          </cell>
          <cell r="E39" t="str">
            <v/>
          </cell>
          <cell r="F39" t="str">
            <v>1D</v>
          </cell>
        </row>
        <row r="40">
          <cell r="A40" t="str">
            <v>JOSE GALBERTO MARTINS DA COSTA</v>
          </cell>
          <cell r="B40" t="str">
            <v>2</v>
          </cell>
          <cell r="C40">
            <v>12</v>
          </cell>
          <cell r="D40">
            <v>12</v>
          </cell>
          <cell r="E40" t="str">
            <v/>
          </cell>
          <cell r="F40" t="str">
            <v>2</v>
          </cell>
        </row>
        <row r="41">
          <cell r="A41" t="str">
            <v>ANA LUCIA ABREU -SILVA</v>
          </cell>
          <cell r="B41" t="str">
            <v>1D</v>
          </cell>
          <cell r="C41">
            <v>12</v>
          </cell>
          <cell r="D41">
            <v>12</v>
          </cell>
          <cell r="E41" t="str">
            <v/>
          </cell>
          <cell r="F41" t="str">
            <v>1D</v>
          </cell>
        </row>
        <row r="42">
          <cell r="A42" t="str">
            <v>MARCELO DE MACEDO BRIGIDO</v>
          </cell>
          <cell r="B42" t="str">
            <v>2</v>
          </cell>
          <cell r="C42">
            <v>12</v>
          </cell>
          <cell r="D42">
            <v>10</v>
          </cell>
          <cell r="E42" t="str">
            <v/>
          </cell>
          <cell r="F42" t="str">
            <v>2</v>
          </cell>
        </row>
        <row r="43">
          <cell r="A43" t="str">
            <v>ARLINDO DE ALENCAR ARARIPE NORONHA MOURA</v>
          </cell>
          <cell r="B43" t="str">
            <v>1D</v>
          </cell>
          <cell r="C43">
            <v>12</v>
          </cell>
          <cell r="D43">
            <v>12</v>
          </cell>
          <cell r="E43" t="str">
            <v/>
          </cell>
          <cell r="F43" t="str">
            <v>1D</v>
          </cell>
        </row>
        <row r="44">
          <cell r="A44" t="str">
            <v>SUZELEI DE CASTRO FRANCA</v>
          </cell>
          <cell r="B44" t="str">
            <v>1C</v>
          </cell>
          <cell r="C44">
            <v>12</v>
          </cell>
          <cell r="D44">
            <v>12</v>
          </cell>
          <cell r="E44" t="str">
            <v/>
          </cell>
          <cell r="F44" t="str">
            <v>1C</v>
          </cell>
        </row>
        <row r="45">
          <cell r="A45" t="str">
            <v>MARIA INES DE MOURA CAMPOS PARDINI</v>
          </cell>
          <cell r="B45" t="str">
            <v>2</v>
          </cell>
          <cell r="C45">
            <v>12</v>
          </cell>
          <cell r="D45">
            <v>12</v>
          </cell>
          <cell r="E45" t="str">
            <v/>
          </cell>
          <cell r="F45" t="str">
            <v>2</v>
          </cell>
        </row>
        <row r="46">
          <cell r="A46" t="str">
            <v>LUIS CARLOS VINHAS ITAVO</v>
          </cell>
          <cell r="B46" t="str">
            <v>2</v>
          </cell>
          <cell r="C46">
            <v>12</v>
          </cell>
          <cell r="D46">
            <v>12</v>
          </cell>
          <cell r="E46" t="str">
            <v/>
          </cell>
          <cell r="F46" t="str">
            <v>2</v>
          </cell>
        </row>
        <row r="47">
          <cell r="A47" t="str">
            <v>ANGELITA DA SILVEIRA MOREIRA</v>
          </cell>
          <cell r="B47" t="str">
            <v/>
          </cell>
          <cell r="E47" t="str">
            <v>2</v>
          </cell>
          <cell r="F47" t="str">
            <v>2</v>
          </cell>
        </row>
        <row r="48">
          <cell r="A48" t="str">
            <v>DRAUZIO EDUARDO NARETTO RANGEL</v>
          </cell>
          <cell r="B48" t="str">
            <v>1D</v>
          </cell>
          <cell r="C48">
            <v>12</v>
          </cell>
          <cell r="D48">
            <v>12</v>
          </cell>
          <cell r="E48" t="str">
            <v/>
          </cell>
          <cell r="F48" t="str">
            <v>1D</v>
          </cell>
        </row>
        <row r="49">
          <cell r="A49" t="str">
            <v>MARIA DE FÁTIMA AGRA</v>
          </cell>
          <cell r="B49" t="str">
            <v>2</v>
          </cell>
          <cell r="C49">
            <v>12</v>
          </cell>
          <cell r="D49">
            <v>12</v>
          </cell>
          <cell r="E49" t="str">
            <v/>
          </cell>
          <cell r="F49" t="str">
            <v>2</v>
          </cell>
        </row>
        <row r="50">
          <cell r="A50" t="str">
            <v>ALVARO SILVA LIMA</v>
          </cell>
          <cell r="B50" t="str">
            <v>1D</v>
          </cell>
          <cell r="C50">
            <v>12</v>
          </cell>
          <cell r="D50">
            <v>4</v>
          </cell>
          <cell r="E50" t="str">
            <v/>
          </cell>
          <cell r="F50" t="str">
            <v>1D</v>
          </cell>
        </row>
        <row r="51">
          <cell r="A51" t="str">
            <v>TIAGO RODRIGUES</v>
          </cell>
          <cell r="B51" t="str">
            <v>2</v>
          </cell>
          <cell r="C51">
            <v>12</v>
          </cell>
          <cell r="D51">
            <v>12</v>
          </cell>
          <cell r="E51" t="str">
            <v/>
          </cell>
          <cell r="F51" t="str">
            <v>2</v>
          </cell>
        </row>
        <row r="52">
          <cell r="A52" t="str">
            <v>MÁRCIO VIANA RAMOS</v>
          </cell>
          <cell r="B52" t="str">
            <v>1D</v>
          </cell>
          <cell r="C52">
            <v>12</v>
          </cell>
          <cell r="D52">
            <v>10</v>
          </cell>
          <cell r="E52" t="str">
            <v/>
          </cell>
          <cell r="F52" t="str">
            <v>1D</v>
          </cell>
        </row>
        <row r="53">
          <cell r="A53" t="str">
            <v>ANTONIO LUIZ BARBOSA PINHEIRO</v>
          </cell>
          <cell r="B53" t="str">
            <v>1B</v>
          </cell>
          <cell r="C53">
            <v>12</v>
          </cell>
          <cell r="D53">
            <v>12</v>
          </cell>
          <cell r="E53" t="str">
            <v/>
          </cell>
          <cell r="F53" t="str">
            <v>1B</v>
          </cell>
        </row>
        <row r="54">
          <cell r="A54" t="str">
            <v>ANTONIO COSTA DE OLIVEIRA</v>
          </cell>
          <cell r="B54" t="str">
            <v>1B</v>
          </cell>
          <cell r="C54">
            <v>12</v>
          </cell>
          <cell r="D54">
            <v>12</v>
          </cell>
          <cell r="E54" t="str">
            <v/>
          </cell>
          <cell r="F54" t="str">
            <v>1B</v>
          </cell>
        </row>
        <row r="55">
          <cell r="A55" t="str">
            <v>FLÁVIA RAQUEL FERNANDES DO NASCIMENTO</v>
          </cell>
          <cell r="B55" t="str">
            <v>2</v>
          </cell>
          <cell r="C55">
            <v>12</v>
          </cell>
          <cell r="D55">
            <v>12</v>
          </cell>
          <cell r="E55" t="str">
            <v/>
          </cell>
          <cell r="F55" t="str">
            <v>2</v>
          </cell>
        </row>
        <row r="56">
          <cell r="A56" t="str">
            <v>JOSE FERREIRA NUNES</v>
          </cell>
          <cell r="B56" t="str">
            <v>1D</v>
          </cell>
          <cell r="C56">
            <v>12</v>
          </cell>
          <cell r="D56">
            <v>12</v>
          </cell>
          <cell r="E56" t="str">
            <v/>
          </cell>
          <cell r="F56" t="str">
            <v>1D</v>
          </cell>
        </row>
        <row r="57">
          <cell r="A57" t="str">
            <v>RAIMUNDO WILANE DE FIGUEIREDO</v>
          </cell>
          <cell r="B57" t="str">
            <v>1D</v>
          </cell>
          <cell r="C57">
            <v>12</v>
          </cell>
          <cell r="D57">
            <v>12</v>
          </cell>
          <cell r="E57" t="str">
            <v/>
          </cell>
          <cell r="F57" t="str">
            <v>1D</v>
          </cell>
        </row>
        <row r="58">
          <cell r="A58" t="str">
            <v>CESAR VALMOR ROMBALDI</v>
          </cell>
          <cell r="B58" t="str">
            <v>1B</v>
          </cell>
          <cell r="C58">
            <v>12</v>
          </cell>
          <cell r="D58">
            <v>12</v>
          </cell>
          <cell r="E58" t="str">
            <v/>
          </cell>
          <cell r="F58" t="str">
            <v>1B</v>
          </cell>
        </row>
        <row r="59">
          <cell r="A59" t="str">
            <v>CLAUDIA MARIA OLIVEIRA SIMOES</v>
          </cell>
          <cell r="B59" t="str">
            <v>1B</v>
          </cell>
          <cell r="C59">
            <v>12</v>
          </cell>
          <cell r="D59">
            <v>12</v>
          </cell>
          <cell r="E59" t="str">
            <v/>
          </cell>
          <cell r="F59" t="str">
            <v>1B</v>
          </cell>
        </row>
        <row r="60">
          <cell r="A60" t="str">
            <v>MARIA TEREZA DOS SANTOS CORREIA</v>
          </cell>
          <cell r="B60" t="str">
            <v>1C</v>
          </cell>
          <cell r="C60">
            <v>12</v>
          </cell>
          <cell r="D60">
            <v>12</v>
          </cell>
          <cell r="E60" t="str">
            <v/>
          </cell>
          <cell r="F60" t="str">
            <v>1C</v>
          </cell>
        </row>
        <row r="61">
          <cell r="A61" t="str">
            <v>MARIA PAULA CRUZ SCHNEIDER</v>
          </cell>
          <cell r="B61" t="str">
            <v>1A</v>
          </cell>
          <cell r="C61">
            <v>12</v>
          </cell>
          <cell r="D61">
            <v>12</v>
          </cell>
          <cell r="E61" t="str">
            <v/>
          </cell>
          <cell r="F61" t="str">
            <v>1A</v>
          </cell>
        </row>
        <row r="62">
          <cell r="A62" t="str">
            <v>ALDO JOSE PINHEIRO DILLON</v>
          </cell>
          <cell r="B62" t="str">
            <v/>
          </cell>
          <cell r="E62" t="str">
            <v>1D</v>
          </cell>
          <cell r="F62" t="str">
            <v>1D</v>
          </cell>
        </row>
        <row r="63">
          <cell r="A63" t="str">
            <v>ANTONIO TEIXEIRA DO AMARAL JUNIOR</v>
          </cell>
          <cell r="B63" t="str">
            <v>1A</v>
          </cell>
          <cell r="C63">
            <v>12</v>
          </cell>
          <cell r="D63">
            <v>12</v>
          </cell>
          <cell r="E63" t="str">
            <v/>
          </cell>
          <cell r="F63" t="str">
            <v>1A</v>
          </cell>
        </row>
        <row r="64">
          <cell r="A64" t="str">
            <v>ADALBERTO PESSOA JUNIOR</v>
          </cell>
          <cell r="B64" t="str">
            <v>1D</v>
          </cell>
          <cell r="C64">
            <v>12</v>
          </cell>
          <cell r="D64">
            <v>12</v>
          </cell>
          <cell r="E64" t="str">
            <v/>
          </cell>
          <cell r="F64" t="str">
            <v>1D</v>
          </cell>
        </row>
        <row r="65">
          <cell r="A65" t="str">
            <v>HUGO ALEXANDRE DE OLIVEIRA ROCHA</v>
          </cell>
          <cell r="B65" t="str">
            <v>1D</v>
          </cell>
          <cell r="C65">
            <v>3</v>
          </cell>
          <cell r="D65">
            <v>1</v>
          </cell>
          <cell r="E65" t="str">
            <v/>
          </cell>
          <cell r="F65" t="str">
            <v>1D</v>
          </cell>
        </row>
        <row r="66">
          <cell r="A66" t="str">
            <v>MARIA DE FATIMA PIRES DA SILVA MACHADO</v>
          </cell>
          <cell r="B66" t="str">
            <v>2</v>
          </cell>
          <cell r="C66">
            <v>12</v>
          </cell>
          <cell r="D66">
            <v>12</v>
          </cell>
          <cell r="E66" t="str">
            <v/>
          </cell>
          <cell r="F66" t="str">
            <v>2</v>
          </cell>
        </row>
        <row r="67">
          <cell r="A67" t="str">
            <v>ALBERTO COLLI BADINO JUNIOR</v>
          </cell>
          <cell r="B67" t="str">
            <v>2</v>
          </cell>
          <cell r="C67">
            <v>12</v>
          </cell>
          <cell r="D67">
            <v>12</v>
          </cell>
          <cell r="E67" t="str">
            <v/>
          </cell>
          <cell r="F67" t="str">
            <v>2</v>
          </cell>
        </row>
        <row r="68">
          <cell r="A68" t="str">
            <v>ANA LUCIA FIGUEIREDO PORTO</v>
          </cell>
          <cell r="B68" t="str">
            <v>1C</v>
          </cell>
          <cell r="C68">
            <v>2</v>
          </cell>
          <cell r="D68">
            <v>2</v>
          </cell>
          <cell r="E68" t="str">
            <v/>
          </cell>
          <cell r="F68" t="str">
            <v>1C</v>
          </cell>
        </row>
        <row r="69">
          <cell r="A69" t="str">
            <v>ELBA PINTO DA SILVA BON</v>
          </cell>
          <cell r="B69" t="str">
            <v>1C</v>
          </cell>
          <cell r="C69">
            <v>12</v>
          </cell>
          <cell r="D69">
            <v>12</v>
          </cell>
          <cell r="E69" t="str">
            <v/>
          </cell>
          <cell r="F69" t="str">
            <v>1C</v>
          </cell>
        </row>
        <row r="70">
          <cell r="A70" t="str">
            <v>MARIA ANTONIA PEDRINE COLABONE CELLIGOI</v>
          </cell>
          <cell r="B70" t="str">
            <v/>
          </cell>
          <cell r="E70" t="str">
            <v>2</v>
          </cell>
          <cell r="F70" t="str">
            <v>2</v>
          </cell>
        </row>
        <row r="71">
          <cell r="A71" t="str">
            <v>LUCYMARA FASSARELLA AGNEZ</v>
          </cell>
          <cell r="B71" t="str">
            <v>1C</v>
          </cell>
          <cell r="C71">
            <v>12</v>
          </cell>
          <cell r="D71">
            <v>10</v>
          </cell>
          <cell r="E71" t="str">
            <v/>
          </cell>
          <cell r="F71" t="str">
            <v>1C</v>
          </cell>
        </row>
        <row r="72">
          <cell r="A72" t="str">
            <v>MARIA LUCIA CAETANO PINTO DA SILVA</v>
          </cell>
          <cell r="B72" t="str">
            <v>2</v>
          </cell>
          <cell r="C72">
            <v>12</v>
          </cell>
          <cell r="D72">
            <v>12</v>
          </cell>
          <cell r="E72" t="str">
            <v/>
          </cell>
          <cell r="F72" t="str">
            <v>2</v>
          </cell>
        </row>
        <row r="73">
          <cell r="A73" t="str">
            <v>FERNANDA REGINA DE CASTRO ALMEIDA</v>
          </cell>
          <cell r="B73" t="str">
            <v>2</v>
          </cell>
          <cell r="C73">
            <v>12</v>
          </cell>
          <cell r="D73">
            <v>12</v>
          </cell>
          <cell r="E73" t="str">
            <v/>
          </cell>
          <cell r="F73" t="str">
            <v>2</v>
          </cell>
        </row>
        <row r="74">
          <cell r="A74" t="str">
            <v>DAVIDE RONDINA</v>
          </cell>
          <cell r="B74" t="str">
            <v>1D</v>
          </cell>
          <cell r="C74">
            <v>12</v>
          </cell>
          <cell r="D74">
            <v>12</v>
          </cell>
          <cell r="E74" t="str">
            <v/>
          </cell>
          <cell r="F74" t="str">
            <v>1D</v>
          </cell>
        </row>
        <row r="75">
          <cell r="A75" t="str">
            <v>JOSEALDO TONHOLO</v>
          </cell>
          <cell r="B75" t="str">
            <v/>
          </cell>
          <cell r="E75" t="str">
            <v>2</v>
          </cell>
          <cell r="F75" t="str">
            <v>2</v>
          </cell>
        </row>
        <row r="76">
          <cell r="A76" t="str">
            <v>WANDERLEY RODRIGUES BASTOS</v>
          </cell>
          <cell r="B76" t="str">
            <v>2</v>
          </cell>
          <cell r="C76">
            <v>12</v>
          </cell>
          <cell r="D76">
            <v>12</v>
          </cell>
          <cell r="E76" t="str">
            <v/>
          </cell>
          <cell r="F76" t="str">
            <v>2</v>
          </cell>
        </row>
        <row r="77">
          <cell r="A77" t="str">
            <v>MARIA CRISTINA VIDOTTE BLANCO TARREGA</v>
          </cell>
          <cell r="B77" t="str">
            <v>2</v>
          </cell>
          <cell r="C77">
            <v>12</v>
          </cell>
          <cell r="D77">
            <v>12</v>
          </cell>
          <cell r="E77" t="str">
            <v/>
          </cell>
          <cell r="F77" t="str">
            <v>2</v>
          </cell>
        </row>
        <row r="78">
          <cell r="A78" t="str">
            <v>EDSON CAVALCANTI DA SILVA FILHO</v>
          </cell>
          <cell r="B78" t="str">
            <v>2</v>
          </cell>
          <cell r="C78">
            <v>12</v>
          </cell>
          <cell r="D78">
            <v>12</v>
          </cell>
          <cell r="E78" t="str">
            <v/>
          </cell>
          <cell r="F78" t="str">
            <v>2</v>
          </cell>
        </row>
        <row r="79">
          <cell r="A79" t="str">
            <v>FLAVIO SANTOS DAMOS</v>
          </cell>
          <cell r="B79" t="str">
            <v>2</v>
          </cell>
          <cell r="C79">
            <v>12</v>
          </cell>
          <cell r="D79">
            <v>12</v>
          </cell>
          <cell r="E79" t="str">
            <v/>
          </cell>
          <cell r="F79" t="str">
            <v>2</v>
          </cell>
        </row>
        <row r="80">
          <cell r="A80" t="str">
            <v>MARIA LIGIA RODRIGUES MACEDO</v>
          </cell>
          <cell r="B80" t="str">
            <v>2</v>
          </cell>
          <cell r="C80">
            <v>12</v>
          </cell>
          <cell r="D80">
            <v>12</v>
          </cell>
          <cell r="E80" t="str">
            <v/>
          </cell>
          <cell r="F80" t="str">
            <v>2</v>
          </cell>
        </row>
        <row r="81">
          <cell r="A81" t="str">
            <v>JULIANY COLA FERNANDES RODRIGUES</v>
          </cell>
          <cell r="B81" t="str">
            <v>2</v>
          </cell>
          <cell r="C81">
            <v>12</v>
          </cell>
          <cell r="D81">
            <v>12</v>
          </cell>
          <cell r="E81" t="str">
            <v/>
          </cell>
          <cell r="F81" t="str">
            <v>2</v>
          </cell>
        </row>
        <row r="82">
          <cell r="A82" t="str">
            <v>GIUSEPPINA PACE PEREIRA LIMA</v>
          </cell>
          <cell r="B82" t="str">
            <v>1C</v>
          </cell>
          <cell r="C82">
            <v>12</v>
          </cell>
          <cell r="D82">
            <v>10</v>
          </cell>
          <cell r="E82" t="str">
            <v/>
          </cell>
          <cell r="F82" t="str">
            <v>1C</v>
          </cell>
        </row>
        <row r="83">
          <cell r="A83" t="str">
            <v>LUIS CARLOS DE SOUZA FERREIRA</v>
          </cell>
          <cell r="B83" t="str">
            <v>1B</v>
          </cell>
          <cell r="C83">
            <v>12</v>
          </cell>
          <cell r="D83">
            <v>12</v>
          </cell>
          <cell r="E83" t="str">
            <v/>
          </cell>
          <cell r="F83" t="str">
            <v>1B</v>
          </cell>
        </row>
        <row r="84">
          <cell r="A84" t="str">
            <v>CELUTA SALES ALVIANO</v>
          </cell>
          <cell r="B84" t="str">
            <v>1A</v>
          </cell>
          <cell r="C84">
            <v>12</v>
          </cell>
          <cell r="D84">
            <v>12</v>
          </cell>
          <cell r="E84" t="str">
            <v/>
          </cell>
          <cell r="F84" t="str">
            <v>1A</v>
          </cell>
        </row>
        <row r="85">
          <cell r="A85" t="str">
            <v>ANDRE LUIS FERRAZ</v>
          </cell>
          <cell r="B85" t="str">
            <v>1C</v>
          </cell>
          <cell r="C85">
            <v>12</v>
          </cell>
          <cell r="D85">
            <v>12</v>
          </cell>
          <cell r="E85" t="str">
            <v/>
          </cell>
          <cell r="F85" t="str">
            <v>1C</v>
          </cell>
        </row>
        <row r="86">
          <cell r="A86" t="str">
            <v>ANTONIA MARIA RAMOS FRANCO PEREIRA</v>
          </cell>
          <cell r="B86" t="str">
            <v>2</v>
          </cell>
          <cell r="C86">
            <v>12</v>
          </cell>
          <cell r="D86">
            <v>12</v>
          </cell>
          <cell r="E86" t="str">
            <v/>
          </cell>
          <cell r="F86" t="str">
            <v>2</v>
          </cell>
        </row>
        <row r="87">
          <cell r="A87" t="str">
            <v>RICARDO DE SOUZA SECCO</v>
          </cell>
          <cell r="B87" t="str">
            <v>2</v>
          </cell>
          <cell r="C87">
            <v>12</v>
          </cell>
          <cell r="D87">
            <v>12</v>
          </cell>
          <cell r="E87" t="str">
            <v/>
          </cell>
          <cell r="F87" t="str">
            <v>2</v>
          </cell>
        </row>
        <row r="88">
          <cell r="A88" t="str">
            <v>MARIA SUELI SOARES FELIPE</v>
          </cell>
          <cell r="B88" t="str">
            <v>1A</v>
          </cell>
          <cell r="C88">
            <v>12</v>
          </cell>
          <cell r="D88">
            <v>12</v>
          </cell>
          <cell r="E88" t="str">
            <v/>
          </cell>
          <cell r="F88" t="str">
            <v>1A</v>
          </cell>
        </row>
        <row r="89">
          <cell r="A89" t="str">
            <v>GILBERTO BARBOSA DOMONT</v>
          </cell>
          <cell r="B89" t="str">
            <v>1D</v>
          </cell>
          <cell r="C89">
            <v>12</v>
          </cell>
          <cell r="D89">
            <v>12</v>
          </cell>
          <cell r="E89" t="str">
            <v/>
          </cell>
          <cell r="F89" t="str">
            <v>1D</v>
          </cell>
        </row>
        <row r="90">
          <cell r="A90" t="str">
            <v>ELISABETH ATALLA MANSUR DE OLIVEIRA</v>
          </cell>
          <cell r="B90" t="str">
            <v>1D</v>
          </cell>
          <cell r="C90">
            <v>12</v>
          </cell>
          <cell r="D90">
            <v>12</v>
          </cell>
          <cell r="E90" t="str">
            <v/>
          </cell>
          <cell r="F90" t="str">
            <v>1D</v>
          </cell>
        </row>
        <row r="91">
          <cell r="A91" t="str">
            <v>IGOR POLIKARPOV</v>
          </cell>
          <cell r="B91" t="str">
            <v>1A</v>
          </cell>
          <cell r="C91">
            <v>12</v>
          </cell>
          <cell r="D91">
            <v>12</v>
          </cell>
          <cell r="E91" t="str">
            <v/>
          </cell>
          <cell r="F91" t="str">
            <v>1A</v>
          </cell>
        </row>
        <row r="92">
          <cell r="A92" t="str">
            <v>DARIO GRATTAPAGLIA</v>
          </cell>
          <cell r="B92" t="str">
            <v>1B</v>
          </cell>
          <cell r="C92">
            <v>12</v>
          </cell>
          <cell r="D92">
            <v>12</v>
          </cell>
          <cell r="E92" t="str">
            <v/>
          </cell>
          <cell r="F92" t="str">
            <v>1B</v>
          </cell>
        </row>
        <row r="93">
          <cell r="A93" t="str">
            <v>LUIZ EURICO NASCIUTTI</v>
          </cell>
          <cell r="B93" t="str">
            <v>1D</v>
          </cell>
          <cell r="C93">
            <v>12</v>
          </cell>
          <cell r="D93">
            <v>12</v>
          </cell>
          <cell r="E93" t="str">
            <v/>
          </cell>
          <cell r="F93" t="str">
            <v>1D</v>
          </cell>
        </row>
        <row r="94">
          <cell r="A94" t="str">
            <v>VALERIA LANEUVILLE TEIXEIRA</v>
          </cell>
          <cell r="B94" t="str">
            <v>1C</v>
          </cell>
          <cell r="C94">
            <v>12</v>
          </cell>
          <cell r="D94">
            <v>12</v>
          </cell>
          <cell r="E94" t="str">
            <v/>
          </cell>
          <cell r="F94" t="str">
            <v>1C</v>
          </cell>
        </row>
        <row r="95">
          <cell r="A95" t="str">
            <v>SERGIO ECHEVERRIGARAY LAGUNA</v>
          </cell>
          <cell r="B95" t="str">
            <v>1C</v>
          </cell>
          <cell r="C95">
            <v>12</v>
          </cell>
          <cell r="D95">
            <v>12</v>
          </cell>
          <cell r="E95" t="str">
            <v/>
          </cell>
          <cell r="F95" t="str">
            <v>1C</v>
          </cell>
        </row>
        <row r="96">
          <cell r="A96" t="str">
            <v>ROGELIO LOPES BRANDAO</v>
          </cell>
          <cell r="B96" t="str">
            <v>2</v>
          </cell>
          <cell r="C96">
            <v>12</v>
          </cell>
          <cell r="D96">
            <v>12</v>
          </cell>
          <cell r="E96" t="str">
            <v/>
          </cell>
          <cell r="F96" t="str">
            <v>2</v>
          </cell>
        </row>
        <row r="97">
          <cell r="A97" t="str">
            <v>PAULO LEE HO</v>
          </cell>
          <cell r="B97" t="str">
            <v>1A</v>
          </cell>
          <cell r="C97">
            <v>12</v>
          </cell>
          <cell r="D97">
            <v>12</v>
          </cell>
          <cell r="E97" t="str">
            <v/>
          </cell>
          <cell r="F97" t="str">
            <v>1A</v>
          </cell>
        </row>
        <row r="98">
          <cell r="A98" t="str">
            <v>LUCIANA CEZAR DE CERQUEIRA LEITE</v>
          </cell>
          <cell r="B98" t="str">
            <v>1B</v>
          </cell>
          <cell r="C98">
            <v>2</v>
          </cell>
          <cell r="D98">
            <v>2</v>
          </cell>
          <cell r="E98" t="str">
            <v/>
          </cell>
          <cell r="F98" t="str">
            <v>1B</v>
          </cell>
        </row>
        <row r="99">
          <cell r="A99" t="str">
            <v>ODILIO BENEDITO GARRIDO DE ASSIS</v>
          </cell>
          <cell r="B99" t="str">
            <v/>
          </cell>
          <cell r="E99" t="str">
            <v>2</v>
          </cell>
          <cell r="F99" t="str">
            <v>2</v>
          </cell>
        </row>
        <row r="100">
          <cell r="A100" t="str">
            <v>ELINA BASTOS CARAMAO</v>
          </cell>
          <cell r="B100" t="str">
            <v>1B</v>
          </cell>
          <cell r="C100">
            <v>12</v>
          </cell>
          <cell r="D100">
            <v>12</v>
          </cell>
          <cell r="E100" t="str">
            <v/>
          </cell>
          <cell r="F100" t="str">
            <v>1B</v>
          </cell>
        </row>
        <row r="101">
          <cell r="A101" t="str">
            <v>JOSE LUIZ MARTINS DO NASCIMENTO</v>
          </cell>
          <cell r="B101" t="str">
            <v>1C</v>
          </cell>
          <cell r="C101">
            <v>12</v>
          </cell>
          <cell r="D101">
            <v>12</v>
          </cell>
          <cell r="E101" t="str">
            <v/>
          </cell>
          <cell r="F101" t="str">
            <v>1C</v>
          </cell>
        </row>
        <row r="102">
          <cell r="A102" t="str">
            <v>ULYSSES GARCIA CASADO LINS</v>
          </cell>
          <cell r="B102" t="str">
            <v>1B</v>
          </cell>
          <cell r="C102">
            <v>12</v>
          </cell>
          <cell r="D102">
            <v>12</v>
          </cell>
          <cell r="E102" t="str">
            <v/>
          </cell>
          <cell r="F102" t="str">
            <v>1B</v>
          </cell>
        </row>
        <row r="103">
          <cell r="A103" t="str">
            <v>EMANOEL GOMES DE MOURA</v>
          </cell>
          <cell r="B103" t="str">
            <v>2</v>
          </cell>
          <cell r="C103">
            <v>12</v>
          </cell>
          <cell r="D103">
            <v>12</v>
          </cell>
          <cell r="E103" t="str">
            <v/>
          </cell>
          <cell r="F103" t="str">
            <v>2</v>
          </cell>
        </row>
        <row r="104">
          <cell r="A104" t="str">
            <v>JEFFERSON PRADO</v>
          </cell>
          <cell r="B104" t="str">
            <v>1B</v>
          </cell>
          <cell r="C104">
            <v>12</v>
          </cell>
          <cell r="D104">
            <v>12</v>
          </cell>
          <cell r="E104" t="str">
            <v/>
          </cell>
          <cell r="F104" t="str">
            <v>1B</v>
          </cell>
        </row>
        <row r="105">
          <cell r="A105" t="str">
            <v>MARILIA OLIVEIRA FONSECA GOULART</v>
          </cell>
          <cell r="B105" t="str">
            <v>1B</v>
          </cell>
          <cell r="C105">
            <v>12</v>
          </cell>
          <cell r="D105">
            <v>12</v>
          </cell>
          <cell r="E105" t="str">
            <v/>
          </cell>
          <cell r="F105" t="str">
            <v>1B</v>
          </cell>
        </row>
        <row r="106">
          <cell r="A106" t="str">
            <v>AIRTON DEPPMAN</v>
          </cell>
          <cell r="B106" t="str">
            <v>1D</v>
          </cell>
          <cell r="C106">
            <v>12</v>
          </cell>
          <cell r="D106">
            <v>12</v>
          </cell>
          <cell r="E106" t="str">
            <v/>
          </cell>
          <cell r="F106" t="str">
            <v>1D</v>
          </cell>
        </row>
        <row r="107">
          <cell r="A107" t="str">
            <v>MARCIO ALVES FERREIRA</v>
          </cell>
          <cell r="B107" t="str">
            <v>1C</v>
          </cell>
          <cell r="C107">
            <v>12</v>
          </cell>
          <cell r="D107">
            <v>12</v>
          </cell>
          <cell r="E107" t="str">
            <v/>
          </cell>
          <cell r="F107" t="str">
            <v>1C</v>
          </cell>
        </row>
        <row r="108">
          <cell r="A108" t="str">
            <v>ALEXANDRE SOARES ROSADO</v>
          </cell>
          <cell r="B108" t="str">
            <v>1B</v>
          </cell>
          <cell r="C108">
            <v>12</v>
          </cell>
          <cell r="D108">
            <v>12</v>
          </cell>
          <cell r="E108" t="str">
            <v/>
          </cell>
          <cell r="F108" t="str">
            <v>1B</v>
          </cell>
        </row>
        <row r="109">
          <cell r="A109" t="str">
            <v>JOAO DIAS DE TOLEDO ARRUDA NETO</v>
          </cell>
          <cell r="B109" t="str">
            <v>1C</v>
          </cell>
          <cell r="C109">
            <v>2</v>
          </cell>
          <cell r="D109">
            <v>2</v>
          </cell>
          <cell r="E109" t="str">
            <v/>
          </cell>
          <cell r="F109" t="str">
            <v>1C</v>
          </cell>
        </row>
        <row r="110">
          <cell r="A110" t="str">
            <v>CARLA DENISE BONAN</v>
          </cell>
          <cell r="B110" t="str">
            <v>1C</v>
          </cell>
          <cell r="C110">
            <v>12</v>
          </cell>
          <cell r="D110">
            <v>12</v>
          </cell>
          <cell r="E110" t="str">
            <v/>
          </cell>
          <cell r="F110" t="str">
            <v>1C</v>
          </cell>
        </row>
        <row r="111">
          <cell r="A111" t="str">
            <v>JOSE IVO BALDANI</v>
          </cell>
          <cell r="B111" t="str">
            <v>1D</v>
          </cell>
          <cell r="C111">
            <v>12</v>
          </cell>
          <cell r="D111">
            <v>12</v>
          </cell>
          <cell r="E111" t="str">
            <v/>
          </cell>
          <cell r="F111" t="str">
            <v>1D</v>
          </cell>
        </row>
        <row r="112">
          <cell r="A112" t="str">
            <v>CELIA MARIA DE ALMEIDA SOARES</v>
          </cell>
          <cell r="B112" t="str">
            <v>1A</v>
          </cell>
          <cell r="C112">
            <v>12</v>
          </cell>
          <cell r="D112">
            <v>12</v>
          </cell>
          <cell r="E112" t="str">
            <v/>
          </cell>
          <cell r="F112" t="str">
            <v>1A</v>
          </cell>
        </row>
        <row r="113">
          <cell r="A113" t="str">
            <v>MARIA MADALENA PESSOA GUERRA</v>
          </cell>
          <cell r="B113" t="str">
            <v>1D</v>
          </cell>
          <cell r="C113">
            <v>12</v>
          </cell>
          <cell r="D113">
            <v>10</v>
          </cell>
          <cell r="E113" t="str">
            <v/>
          </cell>
          <cell r="F113" t="str">
            <v>1D</v>
          </cell>
        </row>
        <row r="114">
          <cell r="A114" t="str">
            <v>FRANCISCO JAVIER HERNANDEZ BLAZQUEZ</v>
          </cell>
          <cell r="B114" t="str">
            <v>1C</v>
          </cell>
          <cell r="C114">
            <v>2</v>
          </cell>
          <cell r="D114">
            <v>2</v>
          </cell>
          <cell r="E114" t="str">
            <v/>
          </cell>
          <cell r="F114" t="str">
            <v>1C</v>
          </cell>
        </row>
        <row r="115">
          <cell r="A115" t="str">
            <v>MANOEL ODORICO DE MORAES FILHO</v>
          </cell>
          <cell r="B115" t="str">
            <v>1A</v>
          </cell>
          <cell r="C115">
            <v>12</v>
          </cell>
          <cell r="D115">
            <v>12</v>
          </cell>
          <cell r="E115" t="str">
            <v/>
          </cell>
          <cell r="F115" t="str">
            <v>1A</v>
          </cell>
        </row>
        <row r="116">
          <cell r="A116" t="str">
            <v>ANTONIO FERREIRA DA SILVA</v>
          </cell>
          <cell r="B116" t="str">
            <v>1A</v>
          </cell>
          <cell r="C116">
            <v>12</v>
          </cell>
          <cell r="D116">
            <v>12</v>
          </cell>
          <cell r="E116" t="str">
            <v/>
          </cell>
          <cell r="F116" t="str">
            <v>1A</v>
          </cell>
        </row>
        <row r="117">
          <cell r="A117" t="str">
            <v>LETICIA VERAS COSTA LOTUFO</v>
          </cell>
          <cell r="B117" t="str">
            <v>1C</v>
          </cell>
          <cell r="C117">
            <v>12</v>
          </cell>
          <cell r="D117">
            <v>12</v>
          </cell>
          <cell r="E117" t="str">
            <v/>
          </cell>
          <cell r="F117" t="str">
            <v>1C</v>
          </cell>
        </row>
        <row r="118">
          <cell r="A118" t="str">
            <v>RICARDO COUTINHO</v>
          </cell>
          <cell r="B118" t="str">
            <v>1C</v>
          </cell>
          <cell r="C118">
            <v>12</v>
          </cell>
          <cell r="D118">
            <v>12</v>
          </cell>
          <cell r="E118" t="str">
            <v/>
          </cell>
          <cell r="F118" t="str">
            <v>1C</v>
          </cell>
        </row>
        <row r="119">
          <cell r="A119" t="str">
            <v>ALANE BEATRIZ VERMELHO</v>
          </cell>
          <cell r="B119" t="str">
            <v>1B</v>
          </cell>
          <cell r="C119">
            <v>12</v>
          </cell>
          <cell r="D119">
            <v>6</v>
          </cell>
          <cell r="E119" t="str">
            <v/>
          </cell>
          <cell r="F119" t="str">
            <v>1B</v>
          </cell>
        </row>
        <row r="120">
          <cell r="A120" t="str">
            <v>MARIANGELA HUNGRIA DA CUNHA</v>
          </cell>
          <cell r="B120" t="str">
            <v>1A</v>
          </cell>
          <cell r="C120">
            <v>12</v>
          </cell>
          <cell r="D120">
            <v>12</v>
          </cell>
          <cell r="E120" t="str">
            <v/>
          </cell>
          <cell r="F120" t="str">
            <v>1A</v>
          </cell>
        </row>
        <row r="121">
          <cell r="A121" t="str">
            <v>FRANCISCO JOSE LIMA ARAGAO</v>
          </cell>
          <cell r="B121" t="str">
            <v>1A</v>
          </cell>
          <cell r="C121">
            <v>12</v>
          </cell>
          <cell r="D121">
            <v>12</v>
          </cell>
          <cell r="E121" t="str">
            <v/>
          </cell>
          <cell r="F121" t="str">
            <v>1A</v>
          </cell>
        </row>
        <row r="122">
          <cell r="A122" t="str">
            <v>VALDIRENE MOREIRA GOMES</v>
          </cell>
          <cell r="B122" t="str">
            <v>1D</v>
          </cell>
          <cell r="C122">
            <v>12</v>
          </cell>
          <cell r="D122">
            <v>12</v>
          </cell>
          <cell r="E122" t="str">
            <v/>
          </cell>
          <cell r="F122" t="str">
            <v>1D</v>
          </cell>
        </row>
        <row r="123">
          <cell r="A123" t="str">
            <v>SALVATORE GIOVANNI DE SIMONE</v>
          </cell>
          <cell r="B123" t="str">
            <v>1B</v>
          </cell>
          <cell r="C123">
            <v>12</v>
          </cell>
          <cell r="D123">
            <v>12</v>
          </cell>
          <cell r="E123" t="str">
            <v/>
          </cell>
          <cell r="F123" t="str">
            <v>1B</v>
          </cell>
        </row>
        <row r="124">
          <cell r="A124" t="str">
            <v>MAURICIO MOURA DE SILVEIRA</v>
          </cell>
          <cell r="B124" t="str">
            <v>2</v>
          </cell>
          <cell r="C124">
            <v>12</v>
          </cell>
          <cell r="D124">
            <v>12</v>
          </cell>
          <cell r="E124" t="str">
            <v/>
          </cell>
          <cell r="F124" t="str">
            <v>2</v>
          </cell>
        </row>
        <row r="125">
          <cell r="A125" t="str">
            <v>ARIE FITZGERALD BLANK</v>
          </cell>
          <cell r="B125" t="str">
            <v>1B</v>
          </cell>
          <cell r="C125">
            <v>12</v>
          </cell>
          <cell r="D125">
            <v>12</v>
          </cell>
          <cell r="E125" t="str">
            <v/>
          </cell>
          <cell r="F125" t="str">
            <v>1B</v>
          </cell>
        </row>
        <row r="126">
          <cell r="A126" t="str">
            <v>MAURA DA CUNHA</v>
          </cell>
          <cell r="B126" t="str">
            <v>1C</v>
          </cell>
          <cell r="C126">
            <v>12</v>
          </cell>
          <cell r="D126">
            <v>12</v>
          </cell>
          <cell r="E126" t="str">
            <v/>
          </cell>
          <cell r="F126" t="str">
            <v>1C</v>
          </cell>
        </row>
        <row r="127">
          <cell r="A127" t="str">
            <v>OLGA LIMA TAVARES MACHADO</v>
          </cell>
          <cell r="B127" t="str">
            <v>2</v>
          </cell>
          <cell r="C127">
            <v>12</v>
          </cell>
          <cell r="D127">
            <v>12</v>
          </cell>
          <cell r="E127" t="str">
            <v/>
          </cell>
          <cell r="F127" t="str">
            <v>2</v>
          </cell>
        </row>
        <row r="128">
          <cell r="A128" t="str">
            <v>GUSTAVO HENRIQUE GOLDMAN</v>
          </cell>
          <cell r="B128" t="str">
            <v>1A</v>
          </cell>
          <cell r="C128">
            <v>12</v>
          </cell>
          <cell r="D128">
            <v>12</v>
          </cell>
          <cell r="E128" t="str">
            <v/>
          </cell>
          <cell r="F128" t="str">
            <v>1A</v>
          </cell>
        </row>
        <row r="129">
          <cell r="A129" t="str">
            <v>SANDRA MARIA FELICIANO DE OLIVEIRA E AZEVEDO</v>
          </cell>
          <cell r="B129" t="str">
            <v>1B</v>
          </cell>
          <cell r="C129">
            <v>12</v>
          </cell>
          <cell r="D129">
            <v>12</v>
          </cell>
          <cell r="E129" t="str">
            <v/>
          </cell>
          <cell r="F129" t="str">
            <v>1B</v>
          </cell>
        </row>
        <row r="130">
          <cell r="A130" t="str">
            <v>MÁRIO STEINDEL</v>
          </cell>
          <cell r="B130" t="str">
            <v>1D</v>
          </cell>
          <cell r="C130">
            <v>12</v>
          </cell>
          <cell r="D130">
            <v>12</v>
          </cell>
          <cell r="E130" t="str">
            <v/>
          </cell>
          <cell r="F130" t="str">
            <v>1D</v>
          </cell>
        </row>
        <row r="131">
          <cell r="A131" t="str">
            <v>ANTONIO EUZEBIO GOULART SANTANA</v>
          </cell>
          <cell r="B131" t="str">
            <v>1D</v>
          </cell>
          <cell r="C131">
            <v>12</v>
          </cell>
          <cell r="D131">
            <v>12</v>
          </cell>
          <cell r="E131" t="str">
            <v/>
          </cell>
          <cell r="F131" t="str">
            <v>1D</v>
          </cell>
        </row>
        <row r="132">
          <cell r="A132" t="str">
            <v>CLARISA BEATRIZ PALATNIK DE SOUSA</v>
          </cell>
          <cell r="B132" t="str">
            <v>1C</v>
          </cell>
          <cell r="C132">
            <v>12</v>
          </cell>
          <cell r="D132">
            <v>12</v>
          </cell>
          <cell r="E132" t="str">
            <v/>
          </cell>
          <cell r="F132" t="str">
            <v>1C</v>
          </cell>
        </row>
        <row r="133">
          <cell r="A133" t="str">
            <v>PAULO CAVALCANTI GOMES FERREIRA</v>
          </cell>
          <cell r="B133" t="str">
            <v>1C</v>
          </cell>
          <cell r="C133">
            <v>12</v>
          </cell>
          <cell r="D133">
            <v>12</v>
          </cell>
          <cell r="E133" t="str">
            <v/>
          </cell>
          <cell r="F133" t="str">
            <v>1C</v>
          </cell>
        </row>
        <row r="134">
          <cell r="A134" t="str">
            <v>SUELI RODRIGUES</v>
          </cell>
          <cell r="B134" t="str">
            <v>1D</v>
          </cell>
          <cell r="C134">
            <v>12</v>
          </cell>
          <cell r="D134">
            <v>12</v>
          </cell>
          <cell r="E134" t="str">
            <v/>
          </cell>
          <cell r="F134" t="str">
            <v>1D</v>
          </cell>
        </row>
        <row r="135">
          <cell r="A135" t="str">
            <v>MIRIAN SALVADOR</v>
          </cell>
          <cell r="B135" t="str">
            <v>1D</v>
          </cell>
          <cell r="C135">
            <v>12</v>
          </cell>
          <cell r="D135">
            <v>12</v>
          </cell>
          <cell r="E135" t="str">
            <v/>
          </cell>
          <cell r="F135" t="str">
            <v>1D</v>
          </cell>
        </row>
        <row r="136">
          <cell r="A136" t="str">
            <v>TERESA CRISTINA BRAZIL DE PAIVA</v>
          </cell>
          <cell r="B136" t="str">
            <v>2</v>
          </cell>
          <cell r="C136">
            <v>2</v>
          </cell>
          <cell r="D136">
            <v>2</v>
          </cell>
          <cell r="E136" t="str">
            <v/>
          </cell>
          <cell r="F136" t="str">
            <v>2</v>
          </cell>
        </row>
        <row r="137">
          <cell r="A137" t="str">
            <v>BENEDITO CORREA</v>
          </cell>
          <cell r="B137" t="str">
            <v>1B</v>
          </cell>
          <cell r="C137">
            <v>12</v>
          </cell>
          <cell r="D137">
            <v>12</v>
          </cell>
          <cell r="E137" t="str">
            <v/>
          </cell>
          <cell r="F137" t="str">
            <v>1B</v>
          </cell>
        </row>
        <row r="138">
          <cell r="A138" t="str">
            <v>FRANCISCA CLEA FLORENCO DE SOUSA</v>
          </cell>
          <cell r="B138" t="str">
            <v>1C</v>
          </cell>
          <cell r="C138">
            <v>12</v>
          </cell>
          <cell r="D138">
            <v>12</v>
          </cell>
          <cell r="E138" t="str">
            <v/>
          </cell>
          <cell r="F138" t="str">
            <v>1C</v>
          </cell>
        </row>
        <row r="139">
          <cell r="A139" t="str">
            <v>VANDERLEI SALVADOR BAGNATO</v>
          </cell>
          <cell r="B139" t="str">
            <v>1A</v>
          </cell>
          <cell r="C139">
            <v>12</v>
          </cell>
          <cell r="D139">
            <v>12</v>
          </cell>
          <cell r="E139" t="str">
            <v/>
          </cell>
          <cell r="F139" t="str">
            <v>1A</v>
          </cell>
        </row>
        <row r="140">
          <cell r="A140" t="str">
            <v>SELMA MARIA BEZERRA JERONIMO</v>
          </cell>
          <cell r="B140" t="str">
            <v>2</v>
          </cell>
          <cell r="C140">
            <v>12</v>
          </cell>
          <cell r="D140">
            <v>12</v>
          </cell>
          <cell r="E140" t="str">
            <v/>
          </cell>
          <cell r="F140" t="str">
            <v>2</v>
          </cell>
        </row>
        <row r="141">
          <cell r="A141" t="str">
            <v>REINALDO MARCHETTO</v>
          </cell>
          <cell r="B141" t="str">
            <v>2</v>
          </cell>
          <cell r="C141">
            <v>12</v>
          </cell>
          <cell r="D141">
            <v>12</v>
          </cell>
          <cell r="E141" t="str">
            <v/>
          </cell>
          <cell r="F141" t="str">
            <v>2</v>
          </cell>
        </row>
        <row r="142">
          <cell r="A142" t="str">
            <v>MARIA ACELINA MARTINS DE CARVALHO</v>
          </cell>
          <cell r="B142" t="str">
            <v>2</v>
          </cell>
          <cell r="C142">
            <v>12</v>
          </cell>
          <cell r="D142">
            <v>10</v>
          </cell>
          <cell r="E142" t="str">
            <v/>
          </cell>
          <cell r="F142" t="str">
            <v>2</v>
          </cell>
        </row>
        <row r="143">
          <cell r="A143" t="str">
            <v>MITERMAYER GALVAO DOS REIS</v>
          </cell>
          <cell r="B143" t="str">
            <v>1A</v>
          </cell>
          <cell r="C143">
            <v>12</v>
          </cell>
          <cell r="D143">
            <v>12</v>
          </cell>
          <cell r="E143" t="str">
            <v/>
          </cell>
          <cell r="F143" t="str">
            <v>1A</v>
          </cell>
        </row>
        <row r="144">
          <cell r="A144" t="str">
            <v>MARIA MARTHA BERNARDI</v>
          </cell>
          <cell r="B144" t="str">
            <v>1B</v>
          </cell>
          <cell r="C144">
            <v>12</v>
          </cell>
          <cell r="D144">
            <v>12</v>
          </cell>
          <cell r="E144" t="str">
            <v/>
          </cell>
          <cell r="F144" t="str">
            <v>1B</v>
          </cell>
        </row>
        <row r="145">
          <cell r="A145" t="str">
            <v>YOCIE YONESHIGUE VALENTIN</v>
          </cell>
          <cell r="B145" t="str">
            <v>SR</v>
          </cell>
          <cell r="C145">
            <v>12</v>
          </cell>
          <cell r="D145">
            <v>12</v>
          </cell>
          <cell r="E145" t="str">
            <v/>
          </cell>
          <cell r="F145" t="str">
            <v>SR</v>
          </cell>
        </row>
        <row r="146">
          <cell r="A146" t="str">
            <v>CHARLES ROLAND CLEMENT</v>
          </cell>
          <cell r="B146" t="str">
            <v>2</v>
          </cell>
          <cell r="C146">
            <v>12</v>
          </cell>
          <cell r="D146">
            <v>10</v>
          </cell>
          <cell r="E146" t="str">
            <v/>
          </cell>
          <cell r="F146" t="str">
            <v>2</v>
          </cell>
        </row>
        <row r="147">
          <cell r="A147" t="str">
            <v>JOSE MAURO GRANJEIRO</v>
          </cell>
          <cell r="B147" t="str">
            <v>1B</v>
          </cell>
          <cell r="C147">
            <v>12</v>
          </cell>
          <cell r="D147">
            <v>12</v>
          </cell>
          <cell r="E147" t="str">
            <v/>
          </cell>
          <cell r="F147" t="str">
            <v>1B</v>
          </cell>
        </row>
        <row r="148">
          <cell r="A148" t="str">
            <v>ANA MARIA SOARES PEREIRA</v>
          </cell>
          <cell r="B148" t="str">
            <v>1C</v>
          </cell>
          <cell r="C148">
            <v>12</v>
          </cell>
          <cell r="D148">
            <v>10</v>
          </cell>
          <cell r="E148" t="str">
            <v/>
          </cell>
          <cell r="F148" t="str">
            <v>1C</v>
          </cell>
        </row>
        <row r="149">
          <cell r="A149" t="str">
            <v>MARIA AUXILIADORA COELHO KAPLAN</v>
          </cell>
          <cell r="B149" t="str">
            <v>1B</v>
          </cell>
          <cell r="C149">
            <v>12</v>
          </cell>
          <cell r="D149">
            <v>12</v>
          </cell>
          <cell r="E149" t="str">
            <v/>
          </cell>
          <cell r="F149" t="str">
            <v>1B</v>
          </cell>
        </row>
        <row r="150">
          <cell r="A150" t="str">
            <v>LYGIA DA VEIGA PEREIRA CARRAMASCHI</v>
          </cell>
          <cell r="B150" t="str">
            <v>2</v>
          </cell>
          <cell r="C150">
            <v>12</v>
          </cell>
          <cell r="D150">
            <v>10</v>
          </cell>
          <cell r="E150" t="str">
            <v/>
          </cell>
          <cell r="F150" t="str">
            <v>2</v>
          </cell>
        </row>
        <row r="151">
          <cell r="A151" t="str">
            <v>ANTONIO DE MIRANDA</v>
          </cell>
          <cell r="B151" t="str">
            <v>2</v>
          </cell>
          <cell r="C151">
            <v>12</v>
          </cell>
          <cell r="D151">
            <v>12</v>
          </cell>
          <cell r="E151" t="str">
            <v/>
          </cell>
          <cell r="F151" t="str">
            <v>2</v>
          </cell>
        </row>
        <row r="152">
          <cell r="A152" t="str">
            <v>MARIA OLIMPIA DE OLIVEIRA REZENDE</v>
          </cell>
          <cell r="B152" t="str">
            <v>1D</v>
          </cell>
          <cell r="C152">
            <v>12</v>
          </cell>
          <cell r="D152">
            <v>12</v>
          </cell>
          <cell r="E152" t="str">
            <v/>
          </cell>
          <cell r="F152" t="str">
            <v>1D</v>
          </cell>
        </row>
        <row r="153">
          <cell r="A153" t="str">
            <v>ANTONIO ALBERTO RIBEIRO FERNANDES</v>
          </cell>
          <cell r="B153" t="str">
            <v>2</v>
          </cell>
          <cell r="C153">
            <v>12</v>
          </cell>
          <cell r="D153">
            <v>12</v>
          </cell>
          <cell r="E153" t="str">
            <v/>
          </cell>
          <cell r="F153" t="str">
            <v>2</v>
          </cell>
        </row>
        <row r="154">
          <cell r="A154" t="str">
            <v>SILVIO SILVERIO DA SILVA</v>
          </cell>
          <cell r="B154" t="str">
            <v>1D</v>
          </cell>
          <cell r="C154">
            <v>12</v>
          </cell>
          <cell r="D154">
            <v>12</v>
          </cell>
          <cell r="E154" t="str">
            <v/>
          </cell>
          <cell r="F154" t="str">
            <v>1D</v>
          </cell>
        </row>
        <row r="155">
          <cell r="A155" t="str">
            <v>HEIZIR FERREIRA DE CASTRO</v>
          </cell>
          <cell r="B155" t="str">
            <v>1C</v>
          </cell>
          <cell r="C155">
            <v>12</v>
          </cell>
          <cell r="D155">
            <v>12</v>
          </cell>
          <cell r="E155" t="str">
            <v/>
          </cell>
          <cell r="F155" t="str">
            <v>1C</v>
          </cell>
        </row>
        <row r="156">
          <cell r="A156" t="str">
            <v>FRANCISCO DE ASSIS DE PAIVA CAMPOS</v>
          </cell>
          <cell r="B156" t="str">
            <v>2</v>
          </cell>
          <cell r="C156">
            <v>12</v>
          </cell>
          <cell r="D156">
            <v>12</v>
          </cell>
          <cell r="E156" t="str">
            <v/>
          </cell>
          <cell r="F156" t="str">
            <v>2</v>
          </cell>
        </row>
        <row r="157">
          <cell r="A157" t="str">
            <v>MARIE ANNE VAN SLUYS</v>
          </cell>
          <cell r="B157" t="str">
            <v>1B</v>
          </cell>
          <cell r="C157">
            <v>12</v>
          </cell>
          <cell r="D157">
            <v>12</v>
          </cell>
          <cell r="E157" t="str">
            <v/>
          </cell>
          <cell r="F157" t="str">
            <v>1B</v>
          </cell>
        </row>
        <row r="158">
          <cell r="A158" t="str">
            <v>JULIO CESAR PIECZARKA</v>
          </cell>
          <cell r="B158" t="str">
            <v>1C</v>
          </cell>
          <cell r="C158">
            <v>12</v>
          </cell>
          <cell r="D158">
            <v>12</v>
          </cell>
          <cell r="E158" t="str">
            <v/>
          </cell>
          <cell r="F158" t="str">
            <v>1C</v>
          </cell>
        </row>
        <row r="159">
          <cell r="A159" t="str">
            <v>VANIA MARIA MACIEL MELO</v>
          </cell>
          <cell r="B159" t="str">
            <v>2</v>
          </cell>
          <cell r="C159">
            <v>12</v>
          </cell>
          <cell r="D159">
            <v>12</v>
          </cell>
          <cell r="E159" t="str">
            <v/>
          </cell>
          <cell r="F159" t="str">
            <v>2</v>
          </cell>
        </row>
        <row r="160">
          <cell r="A160" t="str">
            <v>OSMAR NORBERTO DE SOUZA</v>
          </cell>
          <cell r="B160" t="str">
            <v>2</v>
          </cell>
          <cell r="C160">
            <v>12</v>
          </cell>
          <cell r="D160">
            <v>11</v>
          </cell>
          <cell r="E160" t="str">
            <v/>
          </cell>
          <cell r="F160" t="str">
            <v>2</v>
          </cell>
        </row>
        <row r="161">
          <cell r="A161" t="str">
            <v>JOSE TADEU ABREU DE OLIVEIRA</v>
          </cell>
          <cell r="B161" t="str">
            <v>1D</v>
          </cell>
          <cell r="C161">
            <v>12</v>
          </cell>
          <cell r="D161">
            <v>12</v>
          </cell>
          <cell r="E161" t="str">
            <v/>
          </cell>
          <cell r="F161" t="str">
            <v>1D</v>
          </cell>
        </row>
        <row r="162">
          <cell r="A162" t="str">
            <v>ALEXANDRE HOLANDA SAMPAIO</v>
          </cell>
          <cell r="B162" t="str">
            <v>1B</v>
          </cell>
          <cell r="C162">
            <v>12</v>
          </cell>
          <cell r="D162">
            <v>12</v>
          </cell>
          <cell r="E162" t="str">
            <v/>
          </cell>
          <cell r="F162" t="str">
            <v>1B</v>
          </cell>
        </row>
        <row r="163">
          <cell r="A163" t="str">
            <v>JORGE MAURICIO DAVID</v>
          </cell>
          <cell r="B163" t="str">
            <v>1C</v>
          </cell>
          <cell r="C163">
            <v>12</v>
          </cell>
          <cell r="D163">
            <v>12</v>
          </cell>
          <cell r="E163" t="str">
            <v/>
          </cell>
          <cell r="F163" t="str">
            <v>1C</v>
          </cell>
        </row>
        <row r="164">
          <cell r="A164" t="str">
            <v>JEAN LOUIS VALENTIN</v>
          </cell>
          <cell r="B164" t="str">
            <v>SR</v>
          </cell>
          <cell r="C164">
            <v>12</v>
          </cell>
          <cell r="D164">
            <v>12</v>
          </cell>
          <cell r="E164" t="str">
            <v/>
          </cell>
          <cell r="F164" t="str">
            <v>SR</v>
          </cell>
        </row>
        <row r="165">
          <cell r="A165" t="str">
            <v>CARLOS RANGEL RODRIGUES</v>
          </cell>
          <cell r="B165" t="str">
            <v>1A</v>
          </cell>
          <cell r="C165">
            <v>12</v>
          </cell>
          <cell r="D165">
            <v>10</v>
          </cell>
          <cell r="E165" t="str">
            <v/>
          </cell>
          <cell r="F165" t="str">
            <v>1A</v>
          </cell>
        </row>
        <row r="166">
          <cell r="A166" t="str">
            <v>ALEXANDRE WAGNER SILVA HILSDORF</v>
          </cell>
          <cell r="B166" t="str">
            <v>2</v>
          </cell>
          <cell r="C166">
            <v>12</v>
          </cell>
          <cell r="D166">
            <v>12</v>
          </cell>
          <cell r="E166" t="str">
            <v/>
          </cell>
          <cell r="F166" t="str">
            <v>2</v>
          </cell>
        </row>
        <row r="167">
          <cell r="A167" t="str">
            <v>BORIS JUAN CARLOS UGARTE STAMBUK</v>
          </cell>
          <cell r="B167" t="str">
            <v>1C</v>
          </cell>
          <cell r="C167">
            <v>12</v>
          </cell>
          <cell r="D167">
            <v>10</v>
          </cell>
          <cell r="E167" t="str">
            <v/>
          </cell>
          <cell r="F167" t="str">
            <v>1C</v>
          </cell>
        </row>
        <row r="168">
          <cell r="A168" t="str">
            <v>ADILSON ROBERTO GONCALVES</v>
          </cell>
          <cell r="B168" t="str">
            <v>2</v>
          </cell>
          <cell r="C168">
            <v>2</v>
          </cell>
          <cell r="D168">
            <v>2</v>
          </cell>
          <cell r="E168" t="str">
            <v/>
          </cell>
          <cell r="F168" t="str">
            <v>2</v>
          </cell>
        </row>
        <row r="169">
          <cell r="A169" t="str">
            <v>SIDNEY JOSE LIMA RIBEIRO</v>
          </cell>
          <cell r="B169" t="str">
            <v>1A</v>
          </cell>
          <cell r="C169">
            <v>2</v>
          </cell>
          <cell r="D169">
            <v>2</v>
          </cell>
          <cell r="E169" t="str">
            <v/>
          </cell>
          <cell r="F169" t="str">
            <v>1A</v>
          </cell>
        </row>
        <row r="170">
          <cell r="A170" t="str">
            <v>MARIALBA AVEZUM ALVES DE CASTRO PRADO</v>
          </cell>
          <cell r="B170" t="str">
            <v>2</v>
          </cell>
          <cell r="C170">
            <v>12</v>
          </cell>
          <cell r="D170">
            <v>12</v>
          </cell>
          <cell r="E170" t="str">
            <v/>
          </cell>
          <cell r="F170" t="str">
            <v>2</v>
          </cell>
        </row>
        <row r="171">
          <cell r="A171" t="str">
            <v>CLAIRE TONDO VENDRUSCOLO</v>
          </cell>
          <cell r="B171" t="str">
            <v>2</v>
          </cell>
          <cell r="C171">
            <v>12</v>
          </cell>
          <cell r="D171">
            <v>12</v>
          </cell>
          <cell r="E171" t="str">
            <v/>
          </cell>
          <cell r="F171" t="str">
            <v>2</v>
          </cell>
        </row>
        <row r="172">
          <cell r="A172" t="str">
            <v>LEILA MARIA BELTRAMINI</v>
          </cell>
          <cell r="B172" t="str">
            <v>1C</v>
          </cell>
          <cell r="C172">
            <v>12</v>
          </cell>
          <cell r="D172">
            <v>12</v>
          </cell>
          <cell r="E172" t="str">
            <v/>
          </cell>
          <cell r="F172" t="str">
            <v>1C</v>
          </cell>
        </row>
        <row r="173">
          <cell r="A173" t="str">
            <v>NEIVA MONTEIRO DE BARROS</v>
          </cell>
          <cell r="B173" t="str">
            <v>2</v>
          </cell>
          <cell r="C173">
            <v>12</v>
          </cell>
          <cell r="D173">
            <v>12</v>
          </cell>
          <cell r="E173" t="str">
            <v/>
          </cell>
          <cell r="F173" t="str">
            <v>2</v>
          </cell>
        </row>
        <row r="174">
          <cell r="A174" t="str">
            <v>PIO COLEPICOLO NETO</v>
          </cell>
          <cell r="B174" t="str">
            <v>1B</v>
          </cell>
          <cell r="C174">
            <v>12</v>
          </cell>
          <cell r="D174">
            <v>12</v>
          </cell>
          <cell r="E174" t="str">
            <v/>
          </cell>
          <cell r="F174" t="str">
            <v>1B</v>
          </cell>
        </row>
        <row r="175">
          <cell r="A175" t="str">
            <v>MARCOS SILVEIRA BUCKERIDGE</v>
          </cell>
          <cell r="B175" t="str">
            <v>1A</v>
          </cell>
          <cell r="C175">
            <v>12</v>
          </cell>
          <cell r="D175">
            <v>12</v>
          </cell>
          <cell r="E175" t="str">
            <v/>
          </cell>
          <cell r="F175" t="str">
            <v>1A</v>
          </cell>
        </row>
        <row r="176">
          <cell r="A176" t="str">
            <v>JOAO BOSCO PESQUERO</v>
          </cell>
          <cell r="B176" t="str">
            <v>1A</v>
          </cell>
          <cell r="C176">
            <v>12</v>
          </cell>
          <cell r="D176">
            <v>12</v>
          </cell>
          <cell r="E176" t="str">
            <v/>
          </cell>
          <cell r="F176" t="str">
            <v>1A</v>
          </cell>
        </row>
        <row r="177">
          <cell r="A177" t="str">
            <v>VANETE THOMAZ SOCCOL</v>
          </cell>
          <cell r="B177" t="str">
            <v>1A</v>
          </cell>
          <cell r="C177">
            <v>12</v>
          </cell>
          <cell r="D177">
            <v>12</v>
          </cell>
          <cell r="E177" t="str">
            <v/>
          </cell>
          <cell r="F177" t="str">
            <v>1A</v>
          </cell>
        </row>
        <row r="178">
          <cell r="A178" t="str">
            <v>NEI PEREIRA JUNIOR</v>
          </cell>
          <cell r="B178" t="str">
            <v>1C</v>
          </cell>
          <cell r="C178">
            <v>12</v>
          </cell>
          <cell r="D178">
            <v>12</v>
          </cell>
          <cell r="E178" t="str">
            <v/>
          </cell>
          <cell r="F178" t="str">
            <v>1C</v>
          </cell>
        </row>
        <row r="179">
          <cell r="A179" t="str">
            <v>FERNANDO ARARIPE GONCALVES TORRES</v>
          </cell>
          <cell r="B179" t="str">
            <v>1D</v>
          </cell>
          <cell r="C179">
            <v>12</v>
          </cell>
          <cell r="D179">
            <v>12</v>
          </cell>
          <cell r="E179" t="str">
            <v/>
          </cell>
          <cell r="F179" t="str">
            <v>1D</v>
          </cell>
        </row>
        <row r="180">
          <cell r="A180" t="str">
            <v>WANDERLEY DE SOUZA</v>
          </cell>
          <cell r="B180" t="str">
            <v>1A</v>
          </cell>
          <cell r="C180">
            <v>12</v>
          </cell>
          <cell r="D180">
            <v>12</v>
          </cell>
          <cell r="E180" t="str">
            <v/>
          </cell>
          <cell r="F180" t="str">
            <v>1A</v>
          </cell>
        </row>
        <row r="181">
          <cell r="A181" t="str">
            <v>SERGIO SCHENKMAN</v>
          </cell>
          <cell r="B181" t="str">
            <v>1A</v>
          </cell>
          <cell r="C181">
            <v>12</v>
          </cell>
          <cell r="D181">
            <v>12</v>
          </cell>
          <cell r="E181" t="str">
            <v/>
          </cell>
          <cell r="F181" t="str">
            <v>1A</v>
          </cell>
        </row>
        <row r="182">
          <cell r="A182" t="str">
            <v>YVONNE PRIMERANO MASCARENHAS</v>
          </cell>
          <cell r="B182" t="str">
            <v>1A</v>
          </cell>
          <cell r="C182">
            <v>2</v>
          </cell>
          <cell r="D182">
            <v>2</v>
          </cell>
          <cell r="E182" t="str">
            <v/>
          </cell>
          <cell r="F182" t="str">
            <v>1A</v>
          </cell>
        </row>
        <row r="183">
          <cell r="A183" t="str">
            <v>ISAC ALMEIDA DE MEDEIROS</v>
          </cell>
          <cell r="B183" t="str">
            <v>1B</v>
          </cell>
          <cell r="C183">
            <v>12</v>
          </cell>
          <cell r="D183">
            <v>12</v>
          </cell>
          <cell r="E183" t="str">
            <v/>
          </cell>
          <cell r="F183" t="str">
            <v>1B</v>
          </cell>
        </row>
        <row r="184">
          <cell r="A184" t="str">
            <v>DULCE ELENA CASARINI</v>
          </cell>
          <cell r="B184" t="str">
            <v>1B</v>
          </cell>
          <cell r="C184">
            <v>12</v>
          </cell>
          <cell r="D184">
            <v>8</v>
          </cell>
          <cell r="E184" t="str">
            <v/>
          </cell>
          <cell r="F184" t="str">
            <v>1B</v>
          </cell>
        </row>
        <row r="185">
          <cell r="A185" t="str">
            <v>ROGERIO DE ARAGAO BASTOS DO VALLE</v>
          </cell>
          <cell r="B185" t="str">
            <v>2</v>
          </cell>
          <cell r="C185">
            <v>12</v>
          </cell>
          <cell r="D185">
            <v>12</v>
          </cell>
          <cell r="E185" t="str">
            <v/>
          </cell>
          <cell r="F185" t="str">
            <v>2</v>
          </cell>
        </row>
        <row r="186">
          <cell r="A186" t="str">
            <v>ALEXANDRE LIMA NEPOMUCENO</v>
          </cell>
          <cell r="B186" t="str">
            <v>1D</v>
          </cell>
          <cell r="C186">
            <v>12</v>
          </cell>
          <cell r="D186">
            <v>12</v>
          </cell>
          <cell r="E186" t="str">
            <v/>
          </cell>
          <cell r="F186" t="str">
            <v>1D</v>
          </cell>
        </row>
        <row r="187">
          <cell r="A187" t="str">
            <v>ENY IOCHEVET SEGAL FLOH</v>
          </cell>
          <cell r="B187" t="str">
            <v>1C</v>
          </cell>
          <cell r="C187">
            <v>12</v>
          </cell>
          <cell r="D187">
            <v>12</v>
          </cell>
          <cell r="E187" t="str">
            <v/>
          </cell>
          <cell r="F187" t="str">
            <v>1C</v>
          </cell>
        </row>
        <row r="188">
          <cell r="A188" t="str">
            <v>OSVALDO AUGUSTO BRAZIL ESTEVES SANT ANNA</v>
          </cell>
          <cell r="B188" t="str">
            <v>1B</v>
          </cell>
          <cell r="C188">
            <v>12</v>
          </cell>
          <cell r="D188">
            <v>12</v>
          </cell>
          <cell r="E188" t="str">
            <v/>
          </cell>
          <cell r="F188" t="str">
            <v>1B</v>
          </cell>
        </row>
        <row r="189">
          <cell r="A189" t="str">
            <v>JUCENI PEREIRA DE LIMA DAVID</v>
          </cell>
          <cell r="B189" t="str">
            <v>2</v>
          </cell>
          <cell r="C189">
            <v>12</v>
          </cell>
          <cell r="D189">
            <v>12</v>
          </cell>
          <cell r="E189" t="str">
            <v/>
          </cell>
          <cell r="F189" t="str">
            <v>2</v>
          </cell>
        </row>
        <row r="190">
          <cell r="A190" t="str">
            <v>REJANE JUREMA MANSUR CUSTODIO NOGUEIRA</v>
          </cell>
          <cell r="B190" t="str">
            <v>1D</v>
          </cell>
          <cell r="C190">
            <v>12</v>
          </cell>
          <cell r="D190">
            <v>12</v>
          </cell>
          <cell r="E190" t="str">
            <v/>
          </cell>
          <cell r="F190" t="str">
            <v>1D</v>
          </cell>
        </row>
        <row r="191">
          <cell r="A191" t="str">
            <v>CLEUSA YOSHIKO NAGAMACHI</v>
          </cell>
          <cell r="B191" t="str">
            <v>1C</v>
          </cell>
          <cell r="C191">
            <v>12</v>
          </cell>
          <cell r="D191">
            <v>12</v>
          </cell>
          <cell r="E191" t="str">
            <v/>
          </cell>
          <cell r="F191" t="str">
            <v>1C</v>
          </cell>
        </row>
        <row r="192">
          <cell r="A192" t="str">
            <v>ROGERIO PEREIRA BASTOS</v>
          </cell>
          <cell r="B192" t="str">
            <v>1C</v>
          </cell>
          <cell r="C192">
            <v>12</v>
          </cell>
          <cell r="D192">
            <v>12</v>
          </cell>
          <cell r="E192" t="str">
            <v/>
          </cell>
          <cell r="F192" t="str">
            <v>1C</v>
          </cell>
        </row>
        <row r="193">
          <cell r="A193" t="str">
            <v>DENISE MARIA GUIMARAES FREIRE</v>
          </cell>
          <cell r="B193" t="str">
            <v>1D</v>
          </cell>
          <cell r="C193">
            <v>12</v>
          </cell>
          <cell r="D193">
            <v>12</v>
          </cell>
          <cell r="E193" t="str">
            <v/>
          </cell>
          <cell r="F193" t="str">
            <v>1D</v>
          </cell>
        </row>
        <row r="194">
          <cell r="A194" t="str">
            <v>CARLOS RICARDO SOCCOL</v>
          </cell>
          <cell r="B194" t="str">
            <v>1A</v>
          </cell>
          <cell r="C194">
            <v>12</v>
          </cell>
          <cell r="D194">
            <v>12</v>
          </cell>
          <cell r="E194" t="str">
            <v/>
          </cell>
          <cell r="F194" t="str">
            <v>1A</v>
          </cell>
        </row>
        <row r="195">
          <cell r="A195" t="str">
            <v>ANTONIO CARLOS GUASTALDI</v>
          </cell>
          <cell r="B195" t="str">
            <v>1B</v>
          </cell>
          <cell r="C195">
            <v>12</v>
          </cell>
          <cell r="D195">
            <v>12</v>
          </cell>
          <cell r="E195" t="str">
            <v/>
          </cell>
          <cell r="F195" t="str">
            <v>1B</v>
          </cell>
        </row>
        <row r="196">
          <cell r="A196" t="str">
            <v>MARIA LUCIA ABSY</v>
          </cell>
          <cell r="B196" t="str">
            <v>2</v>
          </cell>
          <cell r="C196">
            <v>12</v>
          </cell>
          <cell r="D196">
            <v>12</v>
          </cell>
          <cell r="E196" t="str">
            <v/>
          </cell>
          <cell r="F196" t="str">
            <v>2</v>
          </cell>
        </row>
        <row r="197">
          <cell r="A197" t="str">
            <v>EVERALDO GONCALVES DE BARROS</v>
          </cell>
          <cell r="B197" t="str">
            <v>1C</v>
          </cell>
          <cell r="C197">
            <v>12</v>
          </cell>
          <cell r="D197">
            <v>12</v>
          </cell>
          <cell r="E197" t="str">
            <v/>
          </cell>
          <cell r="F197" t="str">
            <v>1C</v>
          </cell>
        </row>
        <row r="198">
          <cell r="A198" t="str">
            <v>EDVAN ALVES CHAGAS</v>
          </cell>
          <cell r="B198" t="str">
            <v>1D</v>
          </cell>
          <cell r="C198">
            <v>12</v>
          </cell>
          <cell r="D198">
            <v>12</v>
          </cell>
          <cell r="E198" t="str">
            <v/>
          </cell>
          <cell r="F198" t="str">
            <v>1D</v>
          </cell>
        </row>
        <row r="199">
          <cell r="A199" t="str">
            <v>JORGE ALBERTO ACHCAR</v>
          </cell>
          <cell r="B199" t="str">
            <v>1B</v>
          </cell>
          <cell r="C199">
            <v>12</v>
          </cell>
          <cell r="D199">
            <v>12</v>
          </cell>
          <cell r="E199" t="str">
            <v/>
          </cell>
          <cell r="F199" t="str">
            <v>1B</v>
          </cell>
        </row>
        <row r="200">
          <cell r="A200" t="str">
            <v>RODRIGO BAINY LEAL</v>
          </cell>
          <cell r="B200" t="str">
            <v>2</v>
          </cell>
          <cell r="C200">
            <v>12</v>
          </cell>
          <cell r="D200">
            <v>12</v>
          </cell>
          <cell r="E200" t="str">
            <v/>
          </cell>
          <cell r="F200" t="str">
            <v>2</v>
          </cell>
        </row>
        <row r="201">
          <cell r="A201" t="str">
            <v>ELIANA APARECIDA DE REZENDE DUEK</v>
          </cell>
          <cell r="B201" t="str">
            <v>1C</v>
          </cell>
          <cell r="C201">
            <v>12</v>
          </cell>
          <cell r="D201">
            <v>12</v>
          </cell>
          <cell r="E201" t="str">
            <v/>
          </cell>
          <cell r="F201" t="str">
            <v>1C</v>
          </cell>
        </row>
        <row r="202">
          <cell r="A202" t="str">
            <v>SILVIA REGINA BATISTUZZO DE MEDEIROS</v>
          </cell>
          <cell r="B202" t="str">
            <v>1C</v>
          </cell>
          <cell r="C202">
            <v>12</v>
          </cell>
          <cell r="D202">
            <v>10</v>
          </cell>
          <cell r="E202" t="str">
            <v/>
          </cell>
          <cell r="F202" t="str">
            <v>1C</v>
          </cell>
        </row>
        <row r="203">
          <cell r="A203" t="str">
            <v>JOSE HENRIQUE LEAL CARDOSO</v>
          </cell>
          <cell r="B203" t="str">
            <v>1B</v>
          </cell>
          <cell r="C203">
            <v>12</v>
          </cell>
          <cell r="D203">
            <v>12</v>
          </cell>
          <cell r="E203" t="str">
            <v/>
          </cell>
          <cell r="F203" t="str">
            <v>1B</v>
          </cell>
        </row>
        <row r="204">
          <cell r="A204" t="str">
            <v>ANA MARIA BENKO ISEPPON</v>
          </cell>
          <cell r="B204" t="str">
            <v>1C</v>
          </cell>
          <cell r="C204">
            <v>12</v>
          </cell>
          <cell r="D204">
            <v>12</v>
          </cell>
          <cell r="E204" t="str">
            <v/>
          </cell>
          <cell r="F204" t="str">
            <v>1C</v>
          </cell>
        </row>
        <row r="205">
          <cell r="A205" t="str">
            <v>JOSE ANTONIO VISINTIN</v>
          </cell>
          <cell r="B205" t="str">
            <v>2</v>
          </cell>
          <cell r="C205">
            <v>12</v>
          </cell>
          <cell r="D205">
            <v>12</v>
          </cell>
          <cell r="E205" t="str">
            <v/>
          </cell>
          <cell r="F205" t="str">
            <v>2</v>
          </cell>
        </row>
        <row r="206">
          <cell r="A206" t="str">
            <v>PETRONIO FILGUEIRAS DE ATHAYDE FILHO</v>
          </cell>
          <cell r="B206" t="str">
            <v/>
          </cell>
          <cell r="E206" t="str">
            <v>1D</v>
          </cell>
          <cell r="F206" t="str">
            <v>1D</v>
          </cell>
        </row>
        <row r="207">
          <cell r="A207" t="str">
            <v>JULIO ZUKERMAN SCHPECTOR</v>
          </cell>
          <cell r="B207" t="str">
            <v>1B</v>
          </cell>
          <cell r="C207">
            <v>12</v>
          </cell>
          <cell r="D207">
            <v>12</v>
          </cell>
          <cell r="E207" t="str">
            <v/>
          </cell>
          <cell r="F207" t="str">
            <v>1B</v>
          </cell>
        </row>
        <row r="208">
          <cell r="A208" t="str">
            <v>RENATO CRESPO PEREIRA</v>
          </cell>
          <cell r="B208" t="str">
            <v>1A</v>
          </cell>
          <cell r="C208">
            <v>12</v>
          </cell>
          <cell r="D208">
            <v>12</v>
          </cell>
          <cell r="E208" t="str">
            <v/>
          </cell>
          <cell r="F208" t="str">
            <v>1A</v>
          </cell>
        </row>
        <row r="209">
          <cell r="A209" t="str">
            <v>EDMUNDO CARLOS GRISARD</v>
          </cell>
          <cell r="B209" t="str">
            <v>1C</v>
          </cell>
          <cell r="C209">
            <v>12</v>
          </cell>
          <cell r="D209">
            <v>10</v>
          </cell>
          <cell r="E209" t="str">
            <v/>
          </cell>
          <cell r="F209" t="str">
            <v>1C</v>
          </cell>
        </row>
        <row r="210">
          <cell r="A210" t="str">
            <v>ERYVALDO SOCRATES TABOSA DO EGITO</v>
          </cell>
          <cell r="B210" t="str">
            <v>1D</v>
          </cell>
          <cell r="C210">
            <v>12</v>
          </cell>
          <cell r="D210">
            <v>12</v>
          </cell>
          <cell r="E210" t="str">
            <v/>
          </cell>
          <cell r="F210" t="str">
            <v>1D</v>
          </cell>
        </row>
        <row r="211">
          <cell r="A211" t="str">
            <v>SANG WON HAN</v>
          </cell>
          <cell r="B211" t="str">
            <v>1D</v>
          </cell>
          <cell r="C211">
            <v>12</v>
          </cell>
          <cell r="D211">
            <v>12</v>
          </cell>
          <cell r="E211" t="str">
            <v/>
          </cell>
          <cell r="F211" t="str">
            <v>1D</v>
          </cell>
        </row>
        <row r="212">
          <cell r="A212" t="str">
            <v>MARI CLEIDE SOGAYAR</v>
          </cell>
          <cell r="B212" t="str">
            <v>1B</v>
          </cell>
          <cell r="C212">
            <v>12</v>
          </cell>
          <cell r="D212">
            <v>10</v>
          </cell>
          <cell r="E212" t="str">
            <v/>
          </cell>
          <cell r="F212" t="str">
            <v>1B</v>
          </cell>
        </row>
        <row r="213">
          <cell r="A213" t="str">
            <v>ALLAN KARDEC DUAILIBE BARROS FILHO</v>
          </cell>
          <cell r="B213" t="str">
            <v>1D</v>
          </cell>
          <cell r="C213">
            <v>12</v>
          </cell>
          <cell r="D213">
            <v>12</v>
          </cell>
          <cell r="E213" t="str">
            <v/>
          </cell>
          <cell r="F213" t="str">
            <v>1D</v>
          </cell>
        </row>
        <row r="214">
          <cell r="A214" t="str">
            <v>CARLOS FREDERICO MARTINS MENCK</v>
          </cell>
          <cell r="B214" t="str">
            <v>1A</v>
          </cell>
          <cell r="C214">
            <v>12</v>
          </cell>
          <cell r="D214">
            <v>12</v>
          </cell>
          <cell r="E214" t="str">
            <v/>
          </cell>
          <cell r="F214" t="str">
            <v>1A</v>
          </cell>
        </row>
        <row r="215">
          <cell r="A215" t="str">
            <v>DIOGENES SANTIAGO SANTOS</v>
          </cell>
          <cell r="B215" t="str">
            <v>1B</v>
          </cell>
          <cell r="C215">
            <v>12</v>
          </cell>
          <cell r="D215">
            <v>12</v>
          </cell>
          <cell r="E215" t="str">
            <v/>
          </cell>
          <cell r="F215" t="str">
            <v>1B</v>
          </cell>
        </row>
        <row r="216">
          <cell r="A216" t="str">
            <v>TANIA LUCIA MONTENEGRO STAMFORD</v>
          </cell>
          <cell r="B216" t="str">
            <v>2</v>
          </cell>
          <cell r="C216">
            <v>12</v>
          </cell>
          <cell r="D216">
            <v>12</v>
          </cell>
          <cell r="E216" t="str">
            <v/>
          </cell>
          <cell r="F216" t="str">
            <v>2</v>
          </cell>
        </row>
        <row r="217">
          <cell r="A217" t="str">
            <v>FABIO LOPES OLIVARES</v>
          </cell>
          <cell r="B217" t="str">
            <v>1D</v>
          </cell>
          <cell r="C217">
            <v>12</v>
          </cell>
          <cell r="D217">
            <v>12</v>
          </cell>
          <cell r="E217" t="str">
            <v/>
          </cell>
          <cell r="F217" t="str">
            <v>1D</v>
          </cell>
        </row>
        <row r="218">
          <cell r="A218" t="str">
            <v>MARCOS ANDRE VANNIER DOS SANTOS</v>
          </cell>
          <cell r="B218" t="str">
            <v>1C</v>
          </cell>
          <cell r="C218">
            <v>12</v>
          </cell>
          <cell r="D218">
            <v>12</v>
          </cell>
          <cell r="E218" t="str">
            <v/>
          </cell>
          <cell r="F218" t="str">
            <v>1C</v>
          </cell>
        </row>
        <row r="219">
          <cell r="A219" t="str">
            <v>SPARTACO ASTOLFI FILHO</v>
          </cell>
          <cell r="B219" t="str">
            <v>1C</v>
          </cell>
          <cell r="C219">
            <v>2</v>
          </cell>
          <cell r="D219">
            <v>2</v>
          </cell>
          <cell r="E219" t="str">
            <v>1C</v>
          </cell>
          <cell r="F219" t="str">
            <v>1C1C</v>
          </cell>
        </row>
        <row r="220">
          <cell r="A220" t="str">
            <v>IZENI PIRES FARIAS</v>
          </cell>
          <cell r="B220" t="str">
            <v>2</v>
          </cell>
          <cell r="C220">
            <v>12</v>
          </cell>
          <cell r="D220">
            <v>8</v>
          </cell>
          <cell r="E220" t="str">
            <v/>
          </cell>
          <cell r="F220" t="str">
            <v>2</v>
          </cell>
        </row>
        <row r="221">
          <cell r="A221" t="str">
            <v>FABIO CORREIA SAMPAIO</v>
          </cell>
          <cell r="B221" t="str">
            <v>2</v>
          </cell>
          <cell r="C221">
            <v>12</v>
          </cell>
          <cell r="D221">
            <v>12</v>
          </cell>
          <cell r="E221" t="str">
            <v/>
          </cell>
          <cell r="F221" t="str">
            <v>2</v>
          </cell>
        </row>
        <row r="222">
          <cell r="A222" t="str">
            <v>RADOVAN BOROJEVIC</v>
          </cell>
          <cell r="B222" t="str">
            <v>SR</v>
          </cell>
          <cell r="C222">
            <v>12</v>
          </cell>
          <cell r="D222">
            <v>12</v>
          </cell>
          <cell r="E222" t="str">
            <v/>
          </cell>
          <cell r="F222" t="str">
            <v>SR</v>
          </cell>
        </row>
        <row r="223">
          <cell r="A223" t="str">
            <v>REINALDO NOBREGA DE ALMEIDA</v>
          </cell>
          <cell r="B223" t="str">
            <v>1C</v>
          </cell>
          <cell r="C223">
            <v>12</v>
          </cell>
          <cell r="D223">
            <v>12</v>
          </cell>
          <cell r="E223" t="str">
            <v/>
          </cell>
          <cell r="F223" t="str">
            <v>1C</v>
          </cell>
        </row>
        <row r="224">
          <cell r="A224" t="str">
            <v>JOSE LUIZ DE LIMA FILHO</v>
          </cell>
          <cell r="B224" t="str">
            <v>1C</v>
          </cell>
          <cell r="C224">
            <v>12</v>
          </cell>
          <cell r="D224">
            <v>12</v>
          </cell>
          <cell r="E224" t="str">
            <v/>
          </cell>
          <cell r="F224" t="str">
            <v>1C</v>
          </cell>
        </row>
        <row r="225">
          <cell r="A225" t="str">
            <v>APARECIDA SADAE TANAKA</v>
          </cell>
          <cell r="B225" t="str">
            <v>1D</v>
          </cell>
          <cell r="C225">
            <v>12</v>
          </cell>
          <cell r="D225">
            <v>12</v>
          </cell>
          <cell r="E225" t="str">
            <v/>
          </cell>
          <cell r="F225" t="str">
            <v>1D</v>
          </cell>
        </row>
        <row r="226">
          <cell r="A226" t="str">
            <v>ANA LUCIA TABET OLLER DO NASCIMENTO</v>
          </cell>
          <cell r="B226" t="str">
            <v>1B</v>
          </cell>
          <cell r="C226">
            <v>12</v>
          </cell>
          <cell r="D226">
            <v>12</v>
          </cell>
          <cell r="E226" t="str">
            <v/>
          </cell>
          <cell r="F226" t="str">
            <v>1B</v>
          </cell>
        </row>
        <row r="227">
          <cell r="A227" t="str">
            <v>NORMA MARIA BARROS BENEVIDES</v>
          </cell>
          <cell r="B227" t="str">
            <v>2</v>
          </cell>
          <cell r="C227">
            <v>12</v>
          </cell>
          <cell r="D227">
            <v>12</v>
          </cell>
          <cell r="E227" t="str">
            <v/>
          </cell>
          <cell r="F227" t="str">
            <v>2</v>
          </cell>
        </row>
        <row r="228">
          <cell r="A228" t="str">
            <v>ADRIANA SILVA HEMERLY</v>
          </cell>
          <cell r="B228" t="str">
            <v>1C</v>
          </cell>
          <cell r="C228">
            <v>12</v>
          </cell>
          <cell r="D228">
            <v>12</v>
          </cell>
          <cell r="E228" t="str">
            <v/>
          </cell>
          <cell r="F228" t="str">
            <v>1C</v>
          </cell>
        </row>
        <row r="229">
          <cell r="A229" t="str">
            <v>JOSE RICARDO DE FIGUEIREDO</v>
          </cell>
          <cell r="B229" t="str">
            <v>1A</v>
          </cell>
          <cell r="C229">
            <v>12</v>
          </cell>
          <cell r="D229">
            <v>12</v>
          </cell>
          <cell r="E229" t="str">
            <v/>
          </cell>
          <cell r="F229" t="str">
            <v>1A</v>
          </cell>
        </row>
        <row r="230">
          <cell r="A230" t="str">
            <v>SANDRO ROBERTO VALENTINI</v>
          </cell>
          <cell r="B230" t="str">
            <v>1D</v>
          </cell>
          <cell r="C230">
            <v>12</v>
          </cell>
          <cell r="D230">
            <v>10</v>
          </cell>
          <cell r="E230" t="str">
            <v/>
          </cell>
          <cell r="F230" t="str">
            <v>1D</v>
          </cell>
        </row>
        <row r="231">
          <cell r="A231" t="str">
            <v>RUBEM SILVERIO DE OLIVEIRA JUNIOR</v>
          </cell>
          <cell r="B231" t="str">
            <v>2</v>
          </cell>
          <cell r="C231">
            <v>12</v>
          </cell>
          <cell r="D231">
            <v>10</v>
          </cell>
          <cell r="E231" t="str">
            <v/>
          </cell>
          <cell r="F231" t="str">
            <v>2</v>
          </cell>
        </row>
        <row r="232">
          <cell r="A232" t="str">
            <v>MARIA DAS GRACAS ALMEIDA FELIPE</v>
          </cell>
          <cell r="B232" t="str">
            <v>1C</v>
          </cell>
          <cell r="C232">
            <v>12</v>
          </cell>
          <cell r="D232">
            <v>12</v>
          </cell>
          <cell r="E232" t="str">
            <v/>
          </cell>
          <cell r="F232" t="str">
            <v>1C</v>
          </cell>
        </row>
        <row r="233">
          <cell r="A233" t="str">
            <v>MARIO LUIZ ARAUJO DE ALMEIDA VASCONCELLOS</v>
          </cell>
          <cell r="B233" t="str">
            <v>1D</v>
          </cell>
          <cell r="C233">
            <v>12</v>
          </cell>
          <cell r="D233">
            <v>12</v>
          </cell>
          <cell r="E233" t="str">
            <v/>
          </cell>
          <cell r="F233" t="str">
            <v>1D</v>
          </cell>
        </row>
        <row r="234">
          <cell r="A234" t="str">
            <v>BENILDO SOUSA CAVADA</v>
          </cell>
          <cell r="B234" t="str">
            <v>1A</v>
          </cell>
          <cell r="C234">
            <v>12</v>
          </cell>
          <cell r="D234">
            <v>12</v>
          </cell>
          <cell r="E234" t="str">
            <v/>
          </cell>
          <cell r="F234" t="str">
            <v>1A</v>
          </cell>
        </row>
        <row r="235">
          <cell r="A235" t="str">
            <v>RICARDO RIBEIRO DOS SANTOS</v>
          </cell>
          <cell r="B235" t="str">
            <v>1B</v>
          </cell>
          <cell r="C235">
            <v>12</v>
          </cell>
          <cell r="D235">
            <v>12</v>
          </cell>
          <cell r="E235" t="str">
            <v/>
          </cell>
          <cell r="F235" t="str">
            <v>1B</v>
          </cell>
        </row>
        <row r="236">
          <cell r="A236" t="str">
            <v>ADALBERTO LUIS VAL</v>
          </cell>
          <cell r="B236" t="str">
            <v>1A</v>
          </cell>
          <cell r="C236">
            <v>12</v>
          </cell>
          <cell r="D236">
            <v>12</v>
          </cell>
          <cell r="E236" t="str">
            <v/>
          </cell>
          <cell r="F236" t="str">
            <v>1A</v>
          </cell>
        </row>
        <row r="237">
          <cell r="A237" t="str">
            <v>ELIBIO LEOPOLDO RECH FILHO</v>
          </cell>
          <cell r="B237" t="str">
            <v>1A</v>
          </cell>
          <cell r="C237">
            <v>12</v>
          </cell>
          <cell r="D237">
            <v>12</v>
          </cell>
          <cell r="E237" t="str">
            <v/>
          </cell>
          <cell r="F237" t="str">
            <v>1A</v>
          </cell>
        </row>
        <row r="238">
          <cell r="A238" t="str">
            <v>MARIA LUCIA ZAIDAN DAGLI</v>
          </cell>
          <cell r="B238" t="str">
            <v>1A</v>
          </cell>
          <cell r="C238">
            <v>12</v>
          </cell>
          <cell r="D238">
            <v>12</v>
          </cell>
          <cell r="E238" t="str">
            <v/>
          </cell>
          <cell r="F238" t="str">
            <v>1A</v>
          </cell>
        </row>
        <row r="239">
          <cell r="A239" t="str">
            <v>ELISABETE JOSE VICENTE</v>
          </cell>
          <cell r="B239" t="str">
            <v/>
          </cell>
          <cell r="E239" t="str">
            <v>2</v>
          </cell>
          <cell r="F239" t="str">
            <v>2</v>
          </cell>
        </row>
        <row r="240">
          <cell r="A240" t="str">
            <v>HERVE LOUIS GHISLAIN ROGEZ</v>
          </cell>
          <cell r="B240" t="str">
            <v/>
          </cell>
          <cell r="E240" t="str">
            <v>1D</v>
          </cell>
          <cell r="F240" t="str">
            <v>1D</v>
          </cell>
        </row>
        <row r="241">
          <cell r="A241" t="str">
            <v>TELMA LEDA GOMES DE LEMOS</v>
          </cell>
          <cell r="B241" t="str">
            <v>1C</v>
          </cell>
          <cell r="C241">
            <v>12</v>
          </cell>
          <cell r="D241">
            <v>10</v>
          </cell>
          <cell r="E241" t="str">
            <v/>
          </cell>
          <cell r="F241" t="str">
            <v>1C</v>
          </cell>
        </row>
        <row r="242">
          <cell r="A242" t="str">
            <v>IVAN CRUZ</v>
          </cell>
          <cell r="B242" t="str">
            <v>1D</v>
          </cell>
          <cell r="C242">
            <v>12</v>
          </cell>
          <cell r="D242">
            <v>10</v>
          </cell>
          <cell r="E242" t="str">
            <v/>
          </cell>
          <cell r="F242" t="str">
            <v>1D</v>
          </cell>
        </row>
        <row r="243">
          <cell r="A243" t="str">
            <v>MAGNUS AKE GIDLUND</v>
          </cell>
          <cell r="B243" t="str">
            <v>1C</v>
          </cell>
          <cell r="C243">
            <v>12</v>
          </cell>
          <cell r="D243">
            <v>12</v>
          </cell>
          <cell r="E243" t="str">
            <v/>
          </cell>
          <cell r="F243" t="str">
            <v>1C</v>
          </cell>
        </row>
        <row r="244">
          <cell r="A244" t="str">
            <v>LUCY SELDIN</v>
          </cell>
          <cell r="B244" t="str">
            <v>1B</v>
          </cell>
          <cell r="C244">
            <v>12</v>
          </cell>
          <cell r="D244">
            <v>12</v>
          </cell>
          <cell r="E244" t="str">
            <v/>
          </cell>
          <cell r="F244" t="str">
            <v>1B</v>
          </cell>
        </row>
        <row r="245">
          <cell r="A245" t="str">
            <v>PAULO SERGIO PEREIRA</v>
          </cell>
          <cell r="B245" t="str">
            <v>2</v>
          </cell>
          <cell r="C245">
            <v>12</v>
          </cell>
          <cell r="D245">
            <v>12</v>
          </cell>
          <cell r="E245" t="str">
            <v/>
          </cell>
          <cell r="F245" t="str">
            <v>2</v>
          </cell>
        </row>
        <row r="246">
          <cell r="A246" t="str">
            <v>FRANCISMAR CORREA MARCELINO GUIMARAES</v>
          </cell>
          <cell r="B246" t="str">
            <v>2</v>
          </cell>
          <cell r="C246">
            <v>12</v>
          </cell>
          <cell r="D246">
            <v>10</v>
          </cell>
          <cell r="E246" t="str">
            <v/>
          </cell>
          <cell r="F246" t="str">
            <v>2</v>
          </cell>
        </row>
        <row r="247">
          <cell r="A247" t="str">
            <v>GILDA VASCONCELLOS DE ANDRADE</v>
          </cell>
          <cell r="B247" t="str">
            <v>2</v>
          </cell>
          <cell r="C247">
            <v>12</v>
          </cell>
          <cell r="D247">
            <v>12</v>
          </cell>
          <cell r="E247" t="str">
            <v/>
          </cell>
          <cell r="F247" t="str">
            <v>2</v>
          </cell>
        </row>
        <row r="248">
          <cell r="A248" t="str">
            <v>MARIA DAS GRACAS VALE BARBOSA GUERRA</v>
          </cell>
          <cell r="B248" t="str">
            <v>1D</v>
          </cell>
          <cell r="C248">
            <v>12</v>
          </cell>
          <cell r="D248">
            <v>12</v>
          </cell>
          <cell r="E248" t="str">
            <v/>
          </cell>
          <cell r="F248" t="str">
            <v>1D</v>
          </cell>
        </row>
        <row r="249">
          <cell r="A249" t="str">
            <v>PATRICIA MACHADO BUENO FERNANDES</v>
          </cell>
          <cell r="B249" t="str">
            <v>2</v>
          </cell>
          <cell r="C249">
            <v>12</v>
          </cell>
          <cell r="D249">
            <v>12</v>
          </cell>
          <cell r="E249" t="str">
            <v/>
          </cell>
          <cell r="F249" t="str">
            <v>2</v>
          </cell>
        </row>
        <row r="250">
          <cell r="A250" t="str">
            <v>ELISABETE YURIE SATAQUE ONO</v>
          </cell>
          <cell r="B250" t="str">
            <v>2</v>
          </cell>
          <cell r="C250">
            <v>12</v>
          </cell>
          <cell r="D250">
            <v>12</v>
          </cell>
          <cell r="E250" t="str">
            <v/>
          </cell>
          <cell r="F250" t="str">
            <v>2</v>
          </cell>
        </row>
        <row r="251">
          <cell r="A251" t="str">
            <v>TEODIANO FREIRE BASTOS FILHO</v>
          </cell>
          <cell r="B251" t="str">
            <v>1D</v>
          </cell>
          <cell r="C251">
            <v>12</v>
          </cell>
          <cell r="D251">
            <v>12</v>
          </cell>
          <cell r="E251" t="str">
            <v/>
          </cell>
          <cell r="F251" t="str">
            <v>1D</v>
          </cell>
        </row>
        <row r="252">
          <cell r="A252" t="str">
            <v>ROSANI DO CARMO DE OLIVEIRA ARRUDA</v>
          </cell>
          <cell r="B252" t="str">
            <v>2</v>
          </cell>
          <cell r="C252">
            <v>2</v>
          </cell>
          <cell r="D252">
            <v>2</v>
          </cell>
          <cell r="E252" t="str">
            <v/>
          </cell>
          <cell r="F252" t="str">
            <v>2</v>
          </cell>
        </row>
        <row r="253">
          <cell r="A253" t="str">
            <v>RINALDO WELLERSON PEREIRA</v>
          </cell>
          <cell r="B253" t="str">
            <v>2</v>
          </cell>
          <cell r="C253">
            <v>12</v>
          </cell>
          <cell r="D253">
            <v>12</v>
          </cell>
          <cell r="E253" t="str">
            <v/>
          </cell>
          <cell r="F253" t="str">
            <v>2</v>
          </cell>
        </row>
        <row r="254">
          <cell r="A254" t="str">
            <v>CARLA VERONICA RODARTE</v>
          </cell>
          <cell r="B254" t="str">
            <v>2</v>
          </cell>
          <cell r="C254">
            <v>12</v>
          </cell>
          <cell r="D254">
            <v>12</v>
          </cell>
          <cell r="E254" t="str">
            <v/>
          </cell>
          <cell r="F254" t="str">
            <v>2</v>
          </cell>
        </row>
        <row r="255">
          <cell r="A255" t="str">
            <v>CARLOS HENRIQUE NERY COSTA</v>
          </cell>
          <cell r="B255" t="str">
            <v>1C</v>
          </cell>
          <cell r="C255">
            <v>12</v>
          </cell>
          <cell r="D255">
            <v>10</v>
          </cell>
          <cell r="E255" t="str">
            <v/>
          </cell>
          <cell r="F255" t="str">
            <v>1C</v>
          </cell>
        </row>
        <row r="256">
          <cell r="A256" t="str">
            <v>MARCOS ANTONIO DE MORAIS JUNIOR</v>
          </cell>
          <cell r="B256" t="str">
            <v>1D</v>
          </cell>
          <cell r="C256">
            <v>12</v>
          </cell>
          <cell r="D256">
            <v>12</v>
          </cell>
          <cell r="E256" t="str">
            <v/>
          </cell>
          <cell r="F256" t="str">
            <v>1D</v>
          </cell>
        </row>
        <row r="257">
          <cell r="A257" t="str">
            <v>CLAUDIO MARTIN PEREIRA DE PEREIRA</v>
          </cell>
          <cell r="B257" t="str">
            <v>2</v>
          </cell>
          <cell r="C257">
            <v>12</v>
          </cell>
          <cell r="D257">
            <v>12</v>
          </cell>
          <cell r="E257" t="str">
            <v/>
          </cell>
          <cell r="F257" t="str">
            <v>2</v>
          </cell>
        </row>
        <row r="258">
          <cell r="A258" t="str">
            <v>ANA PAULA RIBEIRO RODRIGUES</v>
          </cell>
          <cell r="B258" t="str">
            <v>1D</v>
          </cell>
          <cell r="C258">
            <v>12</v>
          </cell>
          <cell r="D258">
            <v>12</v>
          </cell>
          <cell r="E258" t="str">
            <v/>
          </cell>
          <cell r="F258" t="str">
            <v>1D</v>
          </cell>
        </row>
        <row r="259">
          <cell r="A259" t="str">
            <v>ALBERDAN SILVA SANTOS</v>
          </cell>
          <cell r="B259" t="str">
            <v>2</v>
          </cell>
          <cell r="C259">
            <v>12</v>
          </cell>
          <cell r="D259">
            <v>12</v>
          </cell>
          <cell r="E259" t="str">
            <v/>
          </cell>
          <cell r="F259" t="str">
            <v>2</v>
          </cell>
        </row>
        <row r="260">
          <cell r="A260" t="str">
            <v>IZABEL CHRISTINA NUNES DE PALMER PAIXAO</v>
          </cell>
          <cell r="B260" t="str">
            <v>2</v>
          </cell>
          <cell r="C260">
            <v>12</v>
          </cell>
          <cell r="D260">
            <v>12</v>
          </cell>
          <cell r="E260" t="str">
            <v/>
          </cell>
          <cell r="F260" t="str">
            <v>2</v>
          </cell>
        </row>
        <row r="261">
          <cell r="A261" t="str">
            <v>IVARNE LUIS DOS SANTOS TERSARIOL</v>
          </cell>
          <cell r="B261" t="str">
            <v>1D</v>
          </cell>
          <cell r="C261">
            <v>12</v>
          </cell>
          <cell r="D261">
            <v>12</v>
          </cell>
          <cell r="E261" t="str">
            <v/>
          </cell>
          <cell r="F261" t="str">
            <v>1D</v>
          </cell>
        </row>
        <row r="262">
          <cell r="A262" t="str">
            <v>MARIANA PIRES DE CAMPOS TELLES</v>
          </cell>
          <cell r="B262" t="str">
            <v>1D</v>
          </cell>
          <cell r="C262">
            <v>12</v>
          </cell>
          <cell r="D262">
            <v>12</v>
          </cell>
          <cell r="E262" t="str">
            <v/>
          </cell>
          <cell r="F262" t="str">
            <v>1D</v>
          </cell>
        </row>
        <row r="263">
          <cell r="A263" t="str">
            <v>EMERSON SILVA LIMA</v>
          </cell>
          <cell r="B263" t="str">
            <v>2</v>
          </cell>
          <cell r="C263">
            <v>12</v>
          </cell>
          <cell r="D263">
            <v>12</v>
          </cell>
          <cell r="E263" t="str">
            <v/>
          </cell>
          <cell r="F263" t="str">
            <v>2</v>
          </cell>
        </row>
        <row r="264">
          <cell r="A264" t="str">
            <v>VANILDO SILVEIRA</v>
          </cell>
          <cell r="B264" t="str">
            <v>2</v>
          </cell>
          <cell r="C264">
            <v>12</v>
          </cell>
          <cell r="D264">
            <v>12</v>
          </cell>
          <cell r="E264" t="str">
            <v/>
          </cell>
          <cell r="F264" t="str">
            <v>2</v>
          </cell>
        </row>
        <row r="265">
          <cell r="A265" t="str">
            <v>MARCOS ANTONIO SOARES</v>
          </cell>
          <cell r="B265" t="str">
            <v>2</v>
          </cell>
          <cell r="C265">
            <v>12</v>
          </cell>
          <cell r="D265">
            <v>10</v>
          </cell>
          <cell r="E265" t="str">
            <v/>
          </cell>
          <cell r="F265" t="str">
            <v>2</v>
          </cell>
        </row>
        <row r="266">
          <cell r="A266" t="str">
            <v>SELENE MAIA DE MORAIS</v>
          </cell>
          <cell r="B266" t="str">
            <v>2</v>
          </cell>
          <cell r="C266">
            <v>12</v>
          </cell>
          <cell r="D266">
            <v>10</v>
          </cell>
          <cell r="E266" t="str">
            <v/>
          </cell>
          <cell r="F266" t="str">
            <v>2</v>
          </cell>
        </row>
        <row r="267">
          <cell r="A267" t="str">
            <v>RENATA DE LIMA</v>
          </cell>
          <cell r="B267" t="str">
            <v>2</v>
          </cell>
          <cell r="C267">
            <v>12</v>
          </cell>
          <cell r="D267">
            <v>10</v>
          </cell>
          <cell r="E267" t="str">
            <v/>
          </cell>
          <cell r="F267" t="str">
            <v>2</v>
          </cell>
        </row>
        <row r="268">
          <cell r="A268" t="str">
            <v>JULIANA CORDEIRO CARDOSO</v>
          </cell>
          <cell r="B268" t="str">
            <v/>
          </cell>
          <cell r="E268" t="str">
            <v>2</v>
          </cell>
          <cell r="F268" t="str">
            <v>2</v>
          </cell>
        </row>
        <row r="269">
          <cell r="A269" t="str">
            <v>IOLANDA CRISTINA SILVEIRA DUARTE</v>
          </cell>
          <cell r="B269" t="str">
            <v>2</v>
          </cell>
          <cell r="C269">
            <v>12</v>
          </cell>
          <cell r="D269">
            <v>12</v>
          </cell>
          <cell r="E269" t="str">
            <v/>
          </cell>
          <cell r="F269" t="str">
            <v>2</v>
          </cell>
        </row>
        <row r="270">
          <cell r="A270" t="str">
            <v>MARYSTELA FERREIRA</v>
          </cell>
          <cell r="B270" t="str">
            <v>2</v>
          </cell>
          <cell r="C270">
            <v>12</v>
          </cell>
          <cell r="D270">
            <v>12</v>
          </cell>
          <cell r="E270" t="str">
            <v/>
          </cell>
          <cell r="F270" t="str">
            <v>2</v>
          </cell>
        </row>
        <row r="271">
          <cell r="A271" t="str">
            <v>NALVO FRANCO DE ALMEIDA JUNIOR</v>
          </cell>
          <cell r="B271" t="str">
            <v>2</v>
          </cell>
          <cell r="C271">
            <v>12</v>
          </cell>
          <cell r="D271">
            <v>12</v>
          </cell>
          <cell r="E271" t="str">
            <v/>
          </cell>
          <cell r="F271" t="str">
            <v>2</v>
          </cell>
        </row>
        <row r="272">
          <cell r="A272" t="str">
            <v>ALOISIO FREITAS CHAGAS JUNIOR</v>
          </cell>
          <cell r="B272" t="str">
            <v>2</v>
          </cell>
          <cell r="C272">
            <v>12</v>
          </cell>
          <cell r="D272">
            <v>10</v>
          </cell>
          <cell r="E272" t="str">
            <v/>
          </cell>
          <cell r="F272" t="str">
            <v>2</v>
          </cell>
        </row>
        <row r="273">
          <cell r="A273" t="str">
            <v>LIVIO CESAR CUNHA NUNES</v>
          </cell>
          <cell r="B273" t="str">
            <v/>
          </cell>
          <cell r="E273" t="str">
            <v>2</v>
          </cell>
          <cell r="F273" t="str">
            <v>2</v>
          </cell>
        </row>
        <row r="274">
          <cell r="A274" t="str">
            <v>ANTONIA ELENIR AMANCIO OLIVEIRA</v>
          </cell>
          <cell r="B274" t="str">
            <v>1D</v>
          </cell>
          <cell r="C274">
            <v>12</v>
          </cell>
          <cell r="D274">
            <v>12</v>
          </cell>
          <cell r="E274" t="str">
            <v/>
          </cell>
          <cell r="F274" t="str">
            <v>1D</v>
          </cell>
        </row>
        <row r="275">
          <cell r="A275" t="str">
            <v>VAGNER DE ALENCAR ARNAUT DE TOLEDO</v>
          </cell>
          <cell r="B275" t="str">
            <v>2</v>
          </cell>
          <cell r="C275">
            <v>12</v>
          </cell>
          <cell r="D275">
            <v>12</v>
          </cell>
          <cell r="E275" t="str">
            <v/>
          </cell>
          <cell r="F275" t="str">
            <v>2</v>
          </cell>
        </row>
        <row r="276">
          <cell r="A276" t="str">
            <v>CHARLES DOS SANTOS ESTEVAM</v>
          </cell>
          <cell r="B276" t="str">
            <v>2</v>
          </cell>
          <cell r="C276">
            <v>12</v>
          </cell>
          <cell r="D276">
            <v>10</v>
          </cell>
          <cell r="E276" t="str">
            <v/>
          </cell>
          <cell r="F276" t="str">
            <v>2</v>
          </cell>
        </row>
        <row r="277">
          <cell r="A277" t="str">
            <v>DAIANE DRAWANZ HARTWIG</v>
          </cell>
          <cell r="B277" t="str">
            <v/>
          </cell>
          <cell r="E277" t="str">
            <v>2</v>
          </cell>
          <cell r="F277" t="str">
            <v>2</v>
          </cell>
        </row>
        <row r="278">
          <cell r="A278" t="str">
            <v>CARLOS ALEXANDRE CAROLLO</v>
          </cell>
          <cell r="B278" t="str">
            <v>2</v>
          </cell>
          <cell r="C278">
            <v>12</v>
          </cell>
          <cell r="D278">
            <v>10</v>
          </cell>
          <cell r="E278" t="str">
            <v/>
          </cell>
          <cell r="F278" t="str">
            <v>2</v>
          </cell>
        </row>
        <row r="279">
          <cell r="A279" t="str">
            <v>JOAO ALENCAR PAMPHILE</v>
          </cell>
          <cell r="B279" t="str">
            <v>2</v>
          </cell>
          <cell r="C279">
            <v>12</v>
          </cell>
          <cell r="D279">
            <v>12</v>
          </cell>
          <cell r="E279" t="str">
            <v/>
          </cell>
          <cell r="F279" t="str">
            <v>2</v>
          </cell>
        </row>
        <row r="280">
          <cell r="A280" t="str">
            <v>VANIA APARECIDA VICENTE</v>
          </cell>
          <cell r="B280" t="str">
            <v>2</v>
          </cell>
          <cell r="C280">
            <v>12</v>
          </cell>
          <cell r="D280">
            <v>12</v>
          </cell>
          <cell r="E280" t="str">
            <v/>
          </cell>
          <cell r="F280" t="str">
            <v>2</v>
          </cell>
        </row>
        <row r="281">
          <cell r="A281" t="str">
            <v>ANTONIO GOMES DE SOUZA FILHO</v>
          </cell>
          <cell r="B281" t="str">
            <v>1B</v>
          </cell>
          <cell r="C281">
            <v>12</v>
          </cell>
          <cell r="D281">
            <v>12</v>
          </cell>
          <cell r="E281" t="str">
            <v/>
          </cell>
          <cell r="F281" t="str">
            <v>1B</v>
          </cell>
        </row>
        <row r="282">
          <cell r="A282" t="str">
            <v>SILVIA HELENA BAREM RABENHORST</v>
          </cell>
          <cell r="B282" t="str">
            <v>2</v>
          </cell>
          <cell r="C282">
            <v>2</v>
          </cell>
          <cell r="D282">
            <v>2</v>
          </cell>
          <cell r="E282" t="str">
            <v/>
          </cell>
          <cell r="F282" t="str">
            <v>2</v>
          </cell>
        </row>
        <row r="283">
          <cell r="A283" t="str">
            <v>DANIEL ARAKI RIBEIRO</v>
          </cell>
          <cell r="B283" t="str">
            <v>1D</v>
          </cell>
          <cell r="C283">
            <v>12</v>
          </cell>
          <cell r="D283">
            <v>12</v>
          </cell>
          <cell r="E283" t="str">
            <v/>
          </cell>
          <cell r="F283" t="str">
            <v>1D</v>
          </cell>
        </row>
        <row r="284">
          <cell r="A284" t="str">
            <v>MARISTELA PEREIRA</v>
          </cell>
          <cell r="B284" t="str">
            <v>1C</v>
          </cell>
          <cell r="C284">
            <v>12</v>
          </cell>
          <cell r="D284">
            <v>10</v>
          </cell>
          <cell r="E284" t="str">
            <v/>
          </cell>
          <cell r="F284" t="str">
            <v>1C</v>
          </cell>
        </row>
        <row r="285">
          <cell r="A285" t="str">
            <v>MARIA CELIA BERTOLINI</v>
          </cell>
          <cell r="B285" t="str">
            <v>1D</v>
          </cell>
          <cell r="C285">
            <v>12</v>
          </cell>
          <cell r="D285">
            <v>12</v>
          </cell>
          <cell r="E285" t="str">
            <v/>
          </cell>
          <cell r="F285" t="str">
            <v>1D</v>
          </cell>
        </row>
        <row r="286">
          <cell r="A286" t="str">
            <v>MARIA FATIMA DA SILVA TEIXEIRA</v>
          </cell>
          <cell r="B286" t="str">
            <v>2</v>
          </cell>
          <cell r="C286">
            <v>12</v>
          </cell>
          <cell r="D286">
            <v>12</v>
          </cell>
          <cell r="E286" t="str">
            <v/>
          </cell>
          <cell r="F286" t="str">
            <v>2</v>
          </cell>
        </row>
        <row r="287">
          <cell r="A287" t="str">
            <v>VITOR HUGO MOREAU DA CUNHA</v>
          </cell>
          <cell r="B287" t="str">
            <v/>
          </cell>
          <cell r="E287" t="str">
            <v>2</v>
          </cell>
          <cell r="F287" t="str">
            <v>2</v>
          </cell>
        </row>
        <row r="288">
          <cell r="A288" t="str">
            <v>ROBERTO JOSE MEYER NASCIMENTO</v>
          </cell>
          <cell r="B288" t="str">
            <v>1D</v>
          </cell>
          <cell r="C288">
            <v>2</v>
          </cell>
          <cell r="D288">
            <v>2</v>
          </cell>
          <cell r="E288" t="str">
            <v/>
          </cell>
          <cell r="F288" t="str">
            <v>1D</v>
          </cell>
        </row>
        <row r="289">
          <cell r="A289" t="str">
            <v>PAULO EDUARDO MARTINS RIBOLLA</v>
          </cell>
          <cell r="B289" t="str">
            <v>2</v>
          </cell>
          <cell r="C289">
            <v>12</v>
          </cell>
          <cell r="D289">
            <v>12</v>
          </cell>
          <cell r="E289" t="str">
            <v/>
          </cell>
          <cell r="F289" t="str">
            <v>2</v>
          </cell>
        </row>
        <row r="290">
          <cell r="A290" t="str">
            <v>GORETE RIBEIRO DE MACEDO</v>
          </cell>
          <cell r="B290" t="str">
            <v>2</v>
          </cell>
          <cell r="C290">
            <v>12</v>
          </cell>
          <cell r="D290">
            <v>12</v>
          </cell>
          <cell r="E290" t="str">
            <v/>
          </cell>
          <cell r="F290" t="str">
            <v>2</v>
          </cell>
        </row>
        <row r="291">
          <cell r="A291" t="str">
            <v>CATIA NUNES DA CUNHA</v>
          </cell>
          <cell r="B291" t="str">
            <v>2</v>
          </cell>
          <cell r="C291">
            <v>12</v>
          </cell>
          <cell r="D291">
            <v>12</v>
          </cell>
          <cell r="E291" t="str">
            <v/>
          </cell>
          <cell r="F291" t="str">
            <v>2</v>
          </cell>
        </row>
        <row r="292">
          <cell r="A292" t="str">
            <v>JOSE MANUEL MACARIO REBELO</v>
          </cell>
          <cell r="B292" t="str">
            <v>1C</v>
          </cell>
          <cell r="C292">
            <v>2</v>
          </cell>
          <cell r="D292">
            <v>2</v>
          </cell>
          <cell r="E292" t="str">
            <v/>
          </cell>
          <cell r="F292" t="str">
            <v>1C</v>
          </cell>
        </row>
        <row r="293">
          <cell r="A293" t="str">
            <v>NELSON JORGE DA SILVA JUNIOR</v>
          </cell>
          <cell r="B293" t="str">
            <v>2</v>
          </cell>
          <cell r="C293">
            <v>12</v>
          </cell>
          <cell r="D293">
            <v>12</v>
          </cell>
          <cell r="E293" t="str">
            <v/>
          </cell>
          <cell r="F293" t="str">
            <v>2</v>
          </cell>
        </row>
        <row r="294">
          <cell r="A294" t="str">
            <v>FABIANA KOMMLING SEIXAS</v>
          </cell>
          <cell r="B294" t="str">
            <v>2</v>
          </cell>
          <cell r="C294">
            <v>2</v>
          </cell>
          <cell r="D294">
            <v>2</v>
          </cell>
          <cell r="E294" t="str">
            <v>2</v>
          </cell>
          <cell r="F294" t="str">
            <v>22</v>
          </cell>
        </row>
        <row r="295">
          <cell r="A295" t="str">
            <v>DIOLINA MOURA SILVA</v>
          </cell>
          <cell r="B295" t="str">
            <v>2</v>
          </cell>
          <cell r="C295">
            <v>12</v>
          </cell>
          <cell r="D295">
            <v>12</v>
          </cell>
          <cell r="E295" t="str">
            <v/>
          </cell>
          <cell r="F295" t="str">
            <v>2</v>
          </cell>
        </row>
        <row r="296">
          <cell r="A296" t="str">
            <v>ROSA AMALIA FIREMAN DUTRA</v>
          </cell>
          <cell r="B296" t="str">
            <v>2</v>
          </cell>
          <cell r="C296">
            <v>12</v>
          </cell>
          <cell r="D296">
            <v>12</v>
          </cell>
          <cell r="E296" t="str">
            <v/>
          </cell>
          <cell r="F296" t="str">
            <v>2</v>
          </cell>
        </row>
        <row r="297">
          <cell r="A297" t="str">
            <v>FABIANE CAXICO DE ABREU GALDINO</v>
          </cell>
          <cell r="B297" t="str">
            <v>2</v>
          </cell>
          <cell r="C297">
            <v>12</v>
          </cell>
          <cell r="D297">
            <v>12</v>
          </cell>
          <cell r="E297" t="str">
            <v/>
          </cell>
          <cell r="F297" t="str">
            <v>2</v>
          </cell>
        </row>
        <row r="298">
          <cell r="A298" t="str">
            <v>AUREA WISCHRAL</v>
          </cell>
          <cell r="B298" t="str">
            <v>2</v>
          </cell>
          <cell r="C298">
            <v>12</v>
          </cell>
          <cell r="D298">
            <v>12</v>
          </cell>
          <cell r="E298" t="str">
            <v/>
          </cell>
          <cell r="F298" t="str">
            <v>2</v>
          </cell>
        </row>
        <row r="299">
          <cell r="A299" t="str">
            <v>JOSE RANIERE FEREIRA DE SANTANA</v>
          </cell>
          <cell r="B299" t="str">
            <v>2</v>
          </cell>
          <cell r="C299">
            <v>12</v>
          </cell>
          <cell r="D299">
            <v>10</v>
          </cell>
          <cell r="E299" t="str">
            <v/>
          </cell>
          <cell r="F299" t="str">
            <v>2</v>
          </cell>
        </row>
        <row r="300">
          <cell r="A300" t="str">
            <v>LUCIANA ROCHA BARROS GONCALVES</v>
          </cell>
          <cell r="B300" t="str">
            <v>1D</v>
          </cell>
          <cell r="C300">
            <v>12</v>
          </cell>
          <cell r="D300">
            <v>12</v>
          </cell>
          <cell r="E300" t="str">
            <v/>
          </cell>
          <cell r="F300" t="str">
            <v>1D</v>
          </cell>
        </row>
        <row r="301">
          <cell r="A301" t="str">
            <v>ADRIANA ROLIM CAMPOS BARROS</v>
          </cell>
          <cell r="B301" t="str">
            <v/>
          </cell>
          <cell r="E301" t="str">
            <v>2</v>
          </cell>
          <cell r="F301" t="str">
            <v>2</v>
          </cell>
        </row>
        <row r="302">
          <cell r="A302" t="str">
            <v>CLAUDETE SANTA-CATARINA</v>
          </cell>
          <cell r="B302" t="str">
            <v>2</v>
          </cell>
          <cell r="C302">
            <v>12</v>
          </cell>
          <cell r="D302">
            <v>12</v>
          </cell>
          <cell r="E302" t="str">
            <v/>
          </cell>
          <cell r="F302" t="str">
            <v>2</v>
          </cell>
        </row>
        <row r="303">
          <cell r="A303" t="str">
            <v>FERNANDO CARLOS GIACOMELLI</v>
          </cell>
          <cell r="B303" t="str">
            <v>2</v>
          </cell>
          <cell r="C303">
            <v>12</v>
          </cell>
          <cell r="D303">
            <v>12</v>
          </cell>
          <cell r="E303" t="str">
            <v/>
          </cell>
          <cell r="F303" t="str">
            <v>2</v>
          </cell>
        </row>
        <row r="304">
          <cell r="A304" t="str">
            <v>FABIANO BARBIERI GONZAGA</v>
          </cell>
          <cell r="B304" t="str">
            <v/>
          </cell>
          <cell r="E304" t="str">
            <v>2</v>
          </cell>
          <cell r="F304" t="str">
            <v>2</v>
          </cell>
        </row>
        <row r="305">
          <cell r="A305" t="str">
            <v>VERONICA CONTINI</v>
          </cell>
          <cell r="B305" t="str">
            <v>2</v>
          </cell>
          <cell r="C305">
            <v>12</v>
          </cell>
          <cell r="D305">
            <v>12</v>
          </cell>
          <cell r="E305" t="str">
            <v/>
          </cell>
          <cell r="F305" t="str">
            <v>2</v>
          </cell>
        </row>
        <row r="306">
          <cell r="A306" t="str">
            <v>RODRIGO PEREIRA BARRETTO DA COSTA FELIX</v>
          </cell>
          <cell r="B306" t="str">
            <v/>
          </cell>
          <cell r="E306" t="str">
            <v>2</v>
          </cell>
          <cell r="F306" t="str">
            <v>2</v>
          </cell>
        </row>
        <row r="307">
          <cell r="A307" t="str">
            <v>MILENA BOTELHO PEREIRA SOARES</v>
          </cell>
          <cell r="B307" t="str">
            <v>1B</v>
          </cell>
          <cell r="C307">
            <v>12</v>
          </cell>
          <cell r="D307">
            <v>12</v>
          </cell>
          <cell r="E307" t="str">
            <v/>
          </cell>
          <cell r="F307" t="str">
            <v>1B</v>
          </cell>
        </row>
        <row r="308">
          <cell r="A308" t="str">
            <v>LETICIA BATISTA AZEVEDO RANGEL</v>
          </cell>
          <cell r="B308" t="str">
            <v>2</v>
          </cell>
          <cell r="C308">
            <v>12</v>
          </cell>
          <cell r="D308">
            <v>12</v>
          </cell>
          <cell r="E308" t="str">
            <v/>
          </cell>
          <cell r="F308" t="str">
            <v>2</v>
          </cell>
        </row>
        <row r="309">
          <cell r="A309" t="str">
            <v>VALBER DE ALBUQUERQUE PEDROSA</v>
          </cell>
          <cell r="B309" t="str">
            <v>2</v>
          </cell>
          <cell r="C309">
            <v>12</v>
          </cell>
          <cell r="D309">
            <v>12</v>
          </cell>
          <cell r="E309" t="str">
            <v/>
          </cell>
          <cell r="F309" t="str">
            <v>2</v>
          </cell>
        </row>
        <row r="310">
          <cell r="A310" t="str">
            <v>LUIZ FERNANDO COTICA</v>
          </cell>
          <cell r="B310" t="str">
            <v>2</v>
          </cell>
          <cell r="C310">
            <v>12</v>
          </cell>
          <cell r="D310">
            <v>10</v>
          </cell>
          <cell r="E310" t="str">
            <v/>
          </cell>
          <cell r="F310" t="str">
            <v>2</v>
          </cell>
        </row>
        <row r="311">
          <cell r="A311" t="str">
            <v>JULIANA FERREIRA DE MOURA</v>
          </cell>
          <cell r="B311" t="str">
            <v/>
          </cell>
          <cell r="E311" t="str">
            <v>2</v>
          </cell>
          <cell r="F311" t="str">
            <v>2</v>
          </cell>
        </row>
        <row r="312">
          <cell r="A312" t="str">
            <v>ANDRE VICTOR ALVARENGA</v>
          </cell>
          <cell r="B312" t="str">
            <v>2</v>
          </cell>
          <cell r="C312">
            <v>12</v>
          </cell>
          <cell r="D312">
            <v>12</v>
          </cell>
          <cell r="E312" t="str">
            <v/>
          </cell>
          <cell r="F312" t="str">
            <v>2</v>
          </cell>
        </row>
        <row r="313">
          <cell r="A313" t="str">
            <v>LUDOVICO MIGLIOLO</v>
          </cell>
          <cell r="B313" t="str">
            <v>2</v>
          </cell>
          <cell r="C313">
            <v>12</v>
          </cell>
          <cell r="D313">
            <v>10</v>
          </cell>
          <cell r="E313" t="str">
            <v/>
          </cell>
          <cell r="F313" t="str">
            <v>2</v>
          </cell>
        </row>
        <row r="314">
          <cell r="A314" t="str">
            <v>PAULO COSTA CARVALHO</v>
          </cell>
          <cell r="B314" t="str">
            <v>2</v>
          </cell>
          <cell r="C314">
            <v>12</v>
          </cell>
          <cell r="D314">
            <v>12</v>
          </cell>
          <cell r="E314" t="str">
            <v/>
          </cell>
          <cell r="F314" t="str">
            <v>2</v>
          </cell>
        </row>
        <row r="315">
          <cell r="A315" t="str">
            <v>RODRIGO BARROS ROCHA</v>
          </cell>
          <cell r="B315" t="str">
            <v>2</v>
          </cell>
          <cell r="C315">
            <v>12</v>
          </cell>
          <cell r="D315">
            <v>10</v>
          </cell>
          <cell r="E315" t="str">
            <v/>
          </cell>
          <cell r="F315" t="str">
            <v>2</v>
          </cell>
        </row>
        <row r="316">
          <cell r="A316" t="str">
            <v>DANIEL CLAUDIO DE OLIVEIRA GOMES</v>
          </cell>
          <cell r="B316" t="str">
            <v>2</v>
          </cell>
          <cell r="C316">
            <v>12</v>
          </cell>
          <cell r="D316">
            <v>10</v>
          </cell>
          <cell r="E316" t="str">
            <v/>
          </cell>
          <cell r="F316" t="str">
            <v>2</v>
          </cell>
        </row>
        <row r="317">
          <cell r="A317" t="str">
            <v>BRUNO DOS SANTOS ALVES FIGUEIREDO BRASIL</v>
          </cell>
          <cell r="B317" t="str">
            <v/>
          </cell>
          <cell r="E317" t="str">
            <v>2</v>
          </cell>
          <cell r="F317" t="str">
            <v>2</v>
          </cell>
        </row>
        <row r="318">
          <cell r="A318" t="str">
            <v>PLINIO DELA TORRE</v>
          </cell>
          <cell r="B318" t="str">
            <v>2</v>
          </cell>
          <cell r="C318">
            <v>12</v>
          </cell>
          <cell r="D318">
            <v>12</v>
          </cell>
          <cell r="E318" t="str">
            <v/>
          </cell>
          <cell r="F318" t="str">
            <v>2</v>
          </cell>
        </row>
        <row r="319">
          <cell r="A319" t="str">
            <v>RAQUEL SILVA PEIXOTO</v>
          </cell>
          <cell r="B319" t="str">
            <v>2</v>
          </cell>
          <cell r="C319">
            <v>12</v>
          </cell>
          <cell r="D319">
            <v>12</v>
          </cell>
          <cell r="E319" t="str">
            <v/>
          </cell>
          <cell r="F319" t="str">
            <v>2</v>
          </cell>
        </row>
        <row r="320">
          <cell r="A320" t="str">
            <v>VALDIR DE ANDRADE BRAGA</v>
          </cell>
          <cell r="B320" t="str">
            <v>2</v>
          </cell>
          <cell r="C320">
            <v>12</v>
          </cell>
          <cell r="D320">
            <v>12</v>
          </cell>
          <cell r="E320" t="str">
            <v/>
          </cell>
          <cell r="F320" t="str">
            <v>2</v>
          </cell>
        </row>
        <row r="321">
          <cell r="A321" t="str">
            <v>ALEXANDER MACHADO CARDOSO</v>
          </cell>
          <cell r="B321" t="str">
            <v>2</v>
          </cell>
          <cell r="C321">
            <v>12</v>
          </cell>
          <cell r="D321">
            <v>10</v>
          </cell>
          <cell r="E321" t="str">
            <v/>
          </cell>
          <cell r="F321" t="str">
            <v>2</v>
          </cell>
        </row>
        <row r="322">
          <cell r="A322" t="str">
            <v>KYRIA SANTIAGO DO NASCIMENTO</v>
          </cell>
          <cell r="B322" t="str">
            <v>2</v>
          </cell>
          <cell r="C322">
            <v>12</v>
          </cell>
          <cell r="D322">
            <v>10</v>
          </cell>
          <cell r="E322" t="str">
            <v/>
          </cell>
          <cell r="F322" t="str">
            <v>2</v>
          </cell>
        </row>
        <row r="323">
          <cell r="A323" t="str">
            <v>THIAGO MOTTA VENANCIO</v>
          </cell>
          <cell r="B323" t="str">
            <v>2</v>
          </cell>
          <cell r="C323">
            <v>12</v>
          </cell>
          <cell r="D323">
            <v>12</v>
          </cell>
          <cell r="E323" t="str">
            <v/>
          </cell>
          <cell r="F323" t="str">
            <v>2</v>
          </cell>
        </row>
        <row r="324">
          <cell r="A324" t="str">
            <v>FABIO PEREIRA LEIVAS LEITE</v>
          </cell>
          <cell r="B324" t="str">
            <v>1D</v>
          </cell>
          <cell r="C324">
            <v>12</v>
          </cell>
          <cell r="D324">
            <v>12</v>
          </cell>
          <cell r="E324" t="str">
            <v/>
          </cell>
          <cell r="F324" t="str">
            <v>1D</v>
          </cell>
        </row>
        <row r="325">
          <cell r="A325" t="str">
            <v>RITA DE CASSIA MENESES OLIVEIRA</v>
          </cell>
          <cell r="B325" t="str">
            <v>2</v>
          </cell>
          <cell r="C325">
            <v>12</v>
          </cell>
          <cell r="D325">
            <v>12</v>
          </cell>
          <cell r="E325" t="str">
            <v/>
          </cell>
          <cell r="F325" t="str">
            <v>2</v>
          </cell>
        </row>
        <row r="326">
          <cell r="A326" t="str">
            <v>DANIEL PEREIRA DA SILVA</v>
          </cell>
          <cell r="B326" t="str">
            <v/>
          </cell>
          <cell r="E326" t="str">
            <v>2</v>
          </cell>
          <cell r="F326" t="str">
            <v>2</v>
          </cell>
        </row>
        <row r="327">
          <cell r="A327" t="str">
            <v>DANIELLE MALTA LIMA</v>
          </cell>
          <cell r="B327" t="str">
            <v>2</v>
          </cell>
          <cell r="C327">
            <v>12</v>
          </cell>
          <cell r="D327">
            <v>12</v>
          </cell>
          <cell r="E327" t="str">
            <v/>
          </cell>
          <cell r="F327" t="str">
            <v>2</v>
          </cell>
        </row>
        <row r="328">
          <cell r="A328" t="str">
            <v>JULIANA PAVAN ZULIANI</v>
          </cell>
          <cell r="B328" t="str">
            <v>2</v>
          </cell>
          <cell r="C328">
            <v>12</v>
          </cell>
          <cell r="D328">
            <v>12</v>
          </cell>
          <cell r="E328" t="str">
            <v/>
          </cell>
          <cell r="F328" t="str">
            <v>2</v>
          </cell>
        </row>
        <row r="329">
          <cell r="A329" t="str">
            <v>FERNANDO DE PILLA VAROTTI</v>
          </cell>
          <cell r="B329" t="str">
            <v>2</v>
          </cell>
          <cell r="C329">
            <v>12</v>
          </cell>
          <cell r="D329">
            <v>10</v>
          </cell>
          <cell r="E329" t="str">
            <v/>
          </cell>
          <cell r="F329" t="str">
            <v>2</v>
          </cell>
        </row>
        <row r="330">
          <cell r="A330" t="str">
            <v>RENE DE OLIVEIRA BELEBONI</v>
          </cell>
          <cell r="B330" t="str">
            <v>1D</v>
          </cell>
          <cell r="C330">
            <v>12</v>
          </cell>
          <cell r="D330">
            <v>12</v>
          </cell>
          <cell r="E330" t="str">
            <v/>
          </cell>
          <cell r="F330" t="str">
            <v>1D</v>
          </cell>
        </row>
        <row r="331">
          <cell r="A331" t="str">
            <v>EDGAR JULIAN PAREDES GAMERO</v>
          </cell>
          <cell r="B331" t="str">
            <v>2</v>
          </cell>
          <cell r="C331">
            <v>12</v>
          </cell>
          <cell r="D331">
            <v>12</v>
          </cell>
          <cell r="E331" t="str">
            <v/>
          </cell>
          <cell r="F331" t="str">
            <v>2</v>
          </cell>
        </row>
        <row r="332">
          <cell r="A332" t="str">
            <v>LUCIANA CAMARGO DE OLIVEIRA</v>
          </cell>
          <cell r="B332" t="str">
            <v>2</v>
          </cell>
          <cell r="C332">
            <v>12</v>
          </cell>
          <cell r="D332">
            <v>9</v>
          </cell>
          <cell r="E332" t="str">
            <v/>
          </cell>
          <cell r="F332" t="str">
            <v>2</v>
          </cell>
        </row>
        <row r="333">
          <cell r="A333" t="str">
            <v>ROSIVALDO DOS SANTOS BORGES</v>
          </cell>
          <cell r="B333" t="str">
            <v>2</v>
          </cell>
          <cell r="C333">
            <v>12</v>
          </cell>
          <cell r="D333">
            <v>9</v>
          </cell>
          <cell r="E333" t="str">
            <v/>
          </cell>
          <cell r="F333" t="str">
            <v>2</v>
          </cell>
        </row>
        <row r="334">
          <cell r="A334" t="str">
            <v>FABIO DE LIMA LEITE</v>
          </cell>
          <cell r="B334" t="str">
            <v>2</v>
          </cell>
          <cell r="C334">
            <v>2</v>
          </cell>
          <cell r="D334">
            <v>2</v>
          </cell>
          <cell r="E334" t="str">
            <v/>
          </cell>
          <cell r="F334" t="str">
            <v>2</v>
          </cell>
        </row>
        <row r="335">
          <cell r="A335" t="str">
            <v>DENISE SANTOS RUZENE</v>
          </cell>
          <cell r="B335" t="str">
            <v/>
          </cell>
          <cell r="E335" t="str">
            <v>2</v>
          </cell>
          <cell r="F335" t="str">
            <v>2</v>
          </cell>
        </row>
        <row r="336">
          <cell r="A336" t="str">
            <v>VALDEIR ARANTES</v>
          </cell>
          <cell r="B336" t="str">
            <v>2</v>
          </cell>
          <cell r="C336">
            <v>12</v>
          </cell>
          <cell r="D336">
            <v>10</v>
          </cell>
          <cell r="E336" t="str">
            <v/>
          </cell>
          <cell r="F336" t="str">
            <v>2</v>
          </cell>
        </row>
        <row r="337">
          <cell r="A337" t="str">
            <v>ORLANDO DAVID HENRIQUE DOS SANTOS</v>
          </cell>
          <cell r="B337" t="str">
            <v/>
          </cell>
          <cell r="E337" t="str">
            <v>2</v>
          </cell>
          <cell r="F337" t="str">
            <v>2</v>
          </cell>
        </row>
        <row r="338">
          <cell r="A338" t="str">
            <v>RODRIGO GUERINO STABELI</v>
          </cell>
          <cell r="B338" t="str">
            <v>1D</v>
          </cell>
          <cell r="C338">
            <v>12</v>
          </cell>
          <cell r="D338">
            <v>12</v>
          </cell>
          <cell r="E338" t="str">
            <v/>
          </cell>
          <cell r="F338" t="str">
            <v>1D</v>
          </cell>
        </row>
        <row r="339">
          <cell r="A339" t="str">
            <v>ANA CLAUDIA MUNIZ RENNO</v>
          </cell>
          <cell r="B339" t="str">
            <v>2</v>
          </cell>
          <cell r="C339">
            <v>12</v>
          </cell>
          <cell r="D339">
            <v>12</v>
          </cell>
          <cell r="E339" t="str">
            <v/>
          </cell>
          <cell r="F339" t="str">
            <v>2</v>
          </cell>
        </row>
        <row r="340">
          <cell r="A340" t="str">
            <v>RODRIGO EGYDIO BARRETO</v>
          </cell>
          <cell r="B340" t="str">
            <v>2</v>
          </cell>
          <cell r="C340">
            <v>12</v>
          </cell>
          <cell r="D340">
            <v>12</v>
          </cell>
          <cell r="E340" t="str">
            <v/>
          </cell>
          <cell r="F340" t="str">
            <v>2</v>
          </cell>
        </row>
        <row r="341">
          <cell r="A341" t="str">
            <v>RODOLFO CORDEIRO GIUNCHETTI</v>
          </cell>
          <cell r="B341" t="str">
            <v/>
          </cell>
          <cell r="E341" t="str">
            <v>2</v>
          </cell>
          <cell r="F341" t="str">
            <v>2</v>
          </cell>
        </row>
        <row r="342">
          <cell r="A342" t="str">
            <v>VALERIA CRISTINA SANDRIM</v>
          </cell>
          <cell r="B342" t="str">
            <v>1D</v>
          </cell>
          <cell r="C342">
            <v>12</v>
          </cell>
          <cell r="D342">
            <v>12</v>
          </cell>
          <cell r="E342" t="str">
            <v/>
          </cell>
          <cell r="F342" t="str">
            <v>1D</v>
          </cell>
        </row>
        <row r="343">
          <cell r="A343" t="str">
            <v>MIGUEL LUIZ BATISTA JUNIOR</v>
          </cell>
          <cell r="B343" t="str">
            <v>2</v>
          </cell>
          <cell r="C343">
            <v>12</v>
          </cell>
          <cell r="D343">
            <v>12</v>
          </cell>
          <cell r="E343" t="str">
            <v/>
          </cell>
          <cell r="F343" t="str">
            <v>2</v>
          </cell>
        </row>
        <row r="344">
          <cell r="A344" t="str">
            <v>GUSTAVO ROCHA DE CASTRO</v>
          </cell>
          <cell r="B344" t="str">
            <v>2</v>
          </cell>
          <cell r="C344">
            <v>2</v>
          </cell>
          <cell r="D344">
            <v>2</v>
          </cell>
          <cell r="E344" t="str">
            <v/>
          </cell>
          <cell r="F344" t="str">
            <v>2</v>
          </cell>
        </row>
        <row r="345">
          <cell r="A345" t="str">
            <v>BIANCA ALVES VIEIRA BIANCO</v>
          </cell>
          <cell r="B345" t="str">
            <v>2</v>
          </cell>
          <cell r="C345">
            <v>12</v>
          </cell>
          <cell r="D345">
            <v>12</v>
          </cell>
          <cell r="E345" t="str">
            <v/>
          </cell>
          <cell r="F345" t="str">
            <v>2</v>
          </cell>
        </row>
        <row r="346">
          <cell r="A346" t="str">
            <v>WILLIAN FERNANDO ZAMBUZZI</v>
          </cell>
          <cell r="B346" t="str">
            <v>2</v>
          </cell>
          <cell r="C346">
            <v>12</v>
          </cell>
          <cell r="D346">
            <v>12</v>
          </cell>
          <cell r="E346" t="str">
            <v/>
          </cell>
          <cell r="F346" t="str">
            <v>2</v>
          </cell>
        </row>
        <row r="347">
          <cell r="A347" t="str">
            <v>MARCELO ALVES DA SILVA MORI</v>
          </cell>
          <cell r="B347" t="str">
            <v>2</v>
          </cell>
          <cell r="C347">
            <v>12</v>
          </cell>
          <cell r="D347">
            <v>10</v>
          </cell>
          <cell r="E347" t="str">
            <v/>
          </cell>
          <cell r="F347" t="str">
            <v>2</v>
          </cell>
        </row>
        <row r="348">
          <cell r="A348" t="str">
            <v>BEN HUR MARIMON JUNIOR</v>
          </cell>
          <cell r="B348" t="str">
            <v>2</v>
          </cell>
          <cell r="C348">
            <v>12</v>
          </cell>
          <cell r="D348">
            <v>12</v>
          </cell>
          <cell r="E348" t="str">
            <v/>
          </cell>
          <cell r="F348" t="str">
            <v>2</v>
          </cell>
        </row>
        <row r="349">
          <cell r="A349" t="str">
            <v>AMAURI JARDIM DE PAULA</v>
          </cell>
          <cell r="B349" t="str">
            <v>2</v>
          </cell>
          <cell r="C349">
            <v>12</v>
          </cell>
          <cell r="D349">
            <v>10</v>
          </cell>
          <cell r="E349" t="str">
            <v/>
          </cell>
          <cell r="F349" t="str">
            <v>2</v>
          </cell>
        </row>
        <row r="350">
          <cell r="A350" t="str">
            <v>LENALDO MUNIZ DE OLIVEIRA</v>
          </cell>
          <cell r="B350" t="str">
            <v>2</v>
          </cell>
          <cell r="C350">
            <v>12</v>
          </cell>
          <cell r="D350">
            <v>12</v>
          </cell>
          <cell r="E350" t="str">
            <v/>
          </cell>
          <cell r="F350" t="str">
            <v>2</v>
          </cell>
        </row>
        <row r="351">
          <cell r="A351" t="str">
            <v>FABRICIO ROCHEDO CONCEICAO</v>
          </cell>
          <cell r="B351" t="str">
            <v>1D</v>
          </cell>
          <cell r="C351">
            <v>12</v>
          </cell>
          <cell r="D351">
            <v>10</v>
          </cell>
          <cell r="E351" t="str">
            <v/>
          </cell>
          <cell r="F351" t="str">
            <v>1D</v>
          </cell>
        </row>
        <row r="352">
          <cell r="A352" t="str">
            <v>MARCO ANTONIO BOTELHO SOARES</v>
          </cell>
          <cell r="B352" t="str">
            <v/>
          </cell>
          <cell r="E352" t="str">
            <v>2</v>
          </cell>
          <cell r="F352" t="str">
            <v>2</v>
          </cell>
        </row>
        <row r="353">
          <cell r="A353" t="str">
            <v>CELIA ALVES DE SOUZA</v>
          </cell>
          <cell r="B353" t="str">
            <v>2</v>
          </cell>
          <cell r="C353">
            <v>8</v>
          </cell>
          <cell r="D353">
            <v>8</v>
          </cell>
          <cell r="E353" t="str">
            <v/>
          </cell>
          <cell r="F353" t="str">
            <v>2</v>
          </cell>
        </row>
        <row r="354">
          <cell r="A354" t="str">
            <v>REINALDO BARRETO ORIA</v>
          </cell>
          <cell r="B354" t="str">
            <v>1D</v>
          </cell>
          <cell r="C354">
            <v>12</v>
          </cell>
          <cell r="D354">
            <v>12</v>
          </cell>
          <cell r="E354" t="str">
            <v/>
          </cell>
          <cell r="F354" t="str">
            <v>1D</v>
          </cell>
        </row>
        <row r="355">
          <cell r="A355" t="str">
            <v>LEONARDO MONTEIRO RIBEIRO</v>
          </cell>
          <cell r="B355" t="str">
            <v>2</v>
          </cell>
          <cell r="C355">
            <v>12</v>
          </cell>
          <cell r="D355">
            <v>10</v>
          </cell>
          <cell r="E355" t="str">
            <v/>
          </cell>
          <cell r="F355" t="str">
            <v>2</v>
          </cell>
        </row>
        <row r="356">
          <cell r="A356" t="str">
            <v>RAQUEL CARVALHO MONTENEGRO</v>
          </cell>
          <cell r="B356" t="str">
            <v>2</v>
          </cell>
          <cell r="C356">
            <v>12</v>
          </cell>
          <cell r="D356">
            <v>8</v>
          </cell>
          <cell r="E356" t="str">
            <v/>
          </cell>
          <cell r="F356" t="str">
            <v>2</v>
          </cell>
        </row>
        <row r="357">
          <cell r="A357" t="str">
            <v>FERNANDA BUENO MORRONE</v>
          </cell>
          <cell r="B357" t="str">
            <v>2</v>
          </cell>
          <cell r="C357">
            <v>12</v>
          </cell>
          <cell r="D357">
            <v>12</v>
          </cell>
          <cell r="E357" t="str">
            <v/>
          </cell>
          <cell r="F357" t="str">
            <v>2</v>
          </cell>
        </row>
        <row r="358">
          <cell r="A358" t="str">
            <v>MARCO AURELIO KRIEGER</v>
          </cell>
          <cell r="B358" t="str">
            <v>1C</v>
          </cell>
          <cell r="C358">
            <v>12</v>
          </cell>
          <cell r="D358">
            <v>12</v>
          </cell>
          <cell r="E358" t="str">
            <v/>
          </cell>
          <cell r="F358" t="str">
            <v>1C</v>
          </cell>
        </row>
        <row r="359">
          <cell r="A359" t="str">
            <v>RODRIGO VOLCAN ALMEIDA</v>
          </cell>
          <cell r="B359" t="str">
            <v/>
          </cell>
          <cell r="E359" t="str">
            <v>2</v>
          </cell>
          <cell r="F359" t="str">
            <v>2</v>
          </cell>
        </row>
        <row r="360">
          <cell r="A360" t="str">
            <v>FLABIO RIBEIRO DE ARAUJO</v>
          </cell>
          <cell r="B360" t="str">
            <v/>
          </cell>
          <cell r="E360" t="str">
            <v>2</v>
          </cell>
          <cell r="F360" t="str">
            <v>2</v>
          </cell>
        </row>
        <row r="361">
          <cell r="A361" t="str">
            <v>LUCIELLI SAVEGNAGO</v>
          </cell>
          <cell r="B361" t="str">
            <v>2</v>
          </cell>
          <cell r="C361">
            <v>12</v>
          </cell>
          <cell r="D361">
            <v>12</v>
          </cell>
          <cell r="E361" t="str">
            <v/>
          </cell>
          <cell r="F361" t="str">
            <v>2</v>
          </cell>
        </row>
        <row r="362">
          <cell r="A362" t="str">
            <v>MARCIO JOSE ROSSI</v>
          </cell>
          <cell r="B362" t="str">
            <v/>
          </cell>
          <cell r="E362" t="str">
            <v>2</v>
          </cell>
          <cell r="F362" t="str">
            <v>2</v>
          </cell>
        </row>
        <row r="363">
          <cell r="A363" t="str">
            <v>ALEXSANDRO SOBREIRA GALDINO</v>
          </cell>
          <cell r="B363" t="str">
            <v/>
          </cell>
          <cell r="E363" t="str">
            <v>2</v>
          </cell>
          <cell r="F363" t="str">
            <v>2</v>
          </cell>
        </row>
        <row r="364">
          <cell r="A364" t="str">
            <v>BRUNO ANDERSON MATIAS DA ROCHA</v>
          </cell>
          <cell r="B364" t="str">
            <v>2</v>
          </cell>
          <cell r="C364">
            <v>12</v>
          </cell>
          <cell r="D364">
            <v>12</v>
          </cell>
          <cell r="E364" t="str">
            <v/>
          </cell>
          <cell r="F364" t="str">
            <v>2</v>
          </cell>
        </row>
        <row r="365">
          <cell r="A365" t="str">
            <v>JAND VENES ROLIM MEDEIROS</v>
          </cell>
          <cell r="B365" t="str">
            <v>2</v>
          </cell>
          <cell r="C365">
            <v>12</v>
          </cell>
          <cell r="D365">
            <v>12</v>
          </cell>
          <cell r="E365" t="str">
            <v/>
          </cell>
          <cell r="F365" t="str">
            <v>2</v>
          </cell>
        </row>
        <row r="366">
          <cell r="A366" t="str">
            <v>ELTON FRANCESCHI</v>
          </cell>
          <cell r="B366" t="str">
            <v>2</v>
          </cell>
          <cell r="C366">
            <v>12</v>
          </cell>
          <cell r="D366">
            <v>10</v>
          </cell>
          <cell r="E366" t="str">
            <v/>
          </cell>
          <cell r="F366" t="str">
            <v>2</v>
          </cell>
        </row>
        <row r="367">
          <cell r="A367" t="str">
            <v>FABIANO GUIMARAES SILVA</v>
          </cell>
          <cell r="B367" t="str">
            <v>2</v>
          </cell>
          <cell r="C367">
            <v>12</v>
          </cell>
          <cell r="D367">
            <v>12</v>
          </cell>
          <cell r="E367" t="str">
            <v/>
          </cell>
          <cell r="F367" t="str">
            <v>2</v>
          </cell>
        </row>
        <row r="368">
          <cell r="A368" t="str">
            <v>ALEXANDRE RODRIGUES SILVA</v>
          </cell>
          <cell r="B368" t="str">
            <v>2</v>
          </cell>
          <cell r="C368">
            <v>12</v>
          </cell>
          <cell r="D368">
            <v>12</v>
          </cell>
          <cell r="E368" t="str">
            <v/>
          </cell>
          <cell r="F368" t="str">
            <v>2</v>
          </cell>
        </row>
        <row r="369">
          <cell r="A369" t="str">
            <v>ALANA DAS CHAGAS FERREIRA AGUIAR</v>
          </cell>
          <cell r="B369" t="str">
            <v>2</v>
          </cell>
          <cell r="C369">
            <v>12</v>
          </cell>
          <cell r="D369">
            <v>12</v>
          </cell>
          <cell r="E369" t="str">
            <v/>
          </cell>
          <cell r="F369" t="str">
            <v>2</v>
          </cell>
        </row>
        <row r="370">
          <cell r="A370" t="str">
            <v>CLAUCIA FERNANDA VOLKEN DE SOUZA</v>
          </cell>
          <cell r="B370" t="str">
            <v/>
          </cell>
          <cell r="E370" t="str">
            <v>2</v>
          </cell>
          <cell r="F370" t="str">
            <v>2</v>
          </cell>
        </row>
        <row r="371">
          <cell r="A371" t="str">
            <v>NADIA SKORUPA PARACHIN</v>
          </cell>
          <cell r="B371" t="str">
            <v/>
          </cell>
          <cell r="E371" t="str">
            <v>2</v>
          </cell>
          <cell r="F371" t="str">
            <v>2</v>
          </cell>
        </row>
        <row r="372">
          <cell r="A372" t="str">
            <v>RAUL ANTONIO SPEROTTO</v>
          </cell>
          <cell r="B372" t="str">
            <v>2</v>
          </cell>
          <cell r="C372">
            <v>12</v>
          </cell>
          <cell r="D372">
            <v>10</v>
          </cell>
          <cell r="E372" t="str">
            <v/>
          </cell>
          <cell r="F372" t="str">
            <v>2</v>
          </cell>
        </row>
        <row r="373">
          <cell r="A373" t="str">
            <v>MARCIO NUNES CORREA</v>
          </cell>
          <cell r="B373" t="str">
            <v>1B</v>
          </cell>
          <cell r="C373">
            <v>12</v>
          </cell>
          <cell r="D373">
            <v>12</v>
          </cell>
          <cell r="E373" t="str">
            <v/>
          </cell>
          <cell r="F373" t="str">
            <v>1B</v>
          </cell>
        </row>
        <row r="374">
          <cell r="A374" t="str">
            <v>ROMMEL THIAGO JUCA RAMOS</v>
          </cell>
          <cell r="B374" t="str">
            <v>2</v>
          </cell>
          <cell r="C374">
            <v>12</v>
          </cell>
          <cell r="D374">
            <v>10</v>
          </cell>
          <cell r="E374" t="str">
            <v/>
          </cell>
          <cell r="F374" t="str">
            <v>2</v>
          </cell>
        </row>
        <row r="375">
          <cell r="A375" t="str">
            <v>GERALDO EDUARDO DA LUZ JUNIOR</v>
          </cell>
          <cell r="B375" t="str">
            <v>2</v>
          </cell>
          <cell r="C375">
            <v>12</v>
          </cell>
          <cell r="D375">
            <v>10</v>
          </cell>
          <cell r="E375" t="str">
            <v/>
          </cell>
          <cell r="F375" t="str">
            <v>2</v>
          </cell>
        </row>
        <row r="376">
          <cell r="A376" t="str">
            <v>ANDRE LUIZ DOS REIS BARBOSA</v>
          </cell>
          <cell r="B376" t="str">
            <v>2</v>
          </cell>
          <cell r="C376">
            <v>12</v>
          </cell>
          <cell r="D376">
            <v>10</v>
          </cell>
          <cell r="E376" t="str">
            <v/>
          </cell>
          <cell r="F376" t="str">
            <v>2</v>
          </cell>
        </row>
        <row r="377">
          <cell r="A377" t="str">
            <v>RAIMUNDO WAGNER DE SOUZA AGUIAR</v>
          </cell>
          <cell r="B377" t="str">
            <v/>
          </cell>
          <cell r="E377" t="str">
            <v>2</v>
          </cell>
          <cell r="F377" t="str">
            <v>2</v>
          </cell>
        </row>
        <row r="378">
          <cell r="A378" t="str">
            <v>MARIA HELENA TAVARES DE MATOS</v>
          </cell>
          <cell r="B378" t="str">
            <v>2</v>
          </cell>
          <cell r="C378">
            <v>12</v>
          </cell>
          <cell r="D378">
            <v>12</v>
          </cell>
          <cell r="E378" t="str">
            <v/>
          </cell>
          <cell r="F378" t="str">
            <v>2</v>
          </cell>
        </row>
        <row r="379">
          <cell r="A379" t="str">
            <v>ANDERSON DE MOURA ZANINE</v>
          </cell>
          <cell r="B379" t="str">
            <v>2</v>
          </cell>
          <cell r="C379">
            <v>12</v>
          </cell>
          <cell r="D379">
            <v>12</v>
          </cell>
          <cell r="E379" t="str">
            <v/>
          </cell>
          <cell r="F379" t="str">
            <v>2</v>
          </cell>
        </row>
        <row r="380">
          <cell r="A380" t="str">
            <v>SIDNEI MOURA E SILVA</v>
          </cell>
          <cell r="B380" t="str">
            <v>2</v>
          </cell>
          <cell r="C380">
            <v>12</v>
          </cell>
          <cell r="D380">
            <v>10</v>
          </cell>
          <cell r="E380" t="str">
            <v/>
          </cell>
          <cell r="F380" t="str">
            <v>2</v>
          </cell>
        </row>
        <row r="381">
          <cell r="A381" t="str">
            <v>MATEUS MATIUZZI DA COSTA</v>
          </cell>
          <cell r="B381" t="str">
            <v>2</v>
          </cell>
          <cell r="C381">
            <v>12</v>
          </cell>
          <cell r="D381">
            <v>12</v>
          </cell>
          <cell r="E381" t="str">
            <v/>
          </cell>
          <cell r="F381" t="str">
            <v>2</v>
          </cell>
        </row>
        <row r="382">
          <cell r="A382" t="str">
            <v>RITA DE CASSIA SILVA LUZ</v>
          </cell>
          <cell r="B382" t="str">
            <v>2</v>
          </cell>
          <cell r="C382">
            <v>12</v>
          </cell>
          <cell r="D382">
            <v>12</v>
          </cell>
          <cell r="E382" t="str">
            <v/>
          </cell>
          <cell r="F382" t="str">
            <v>2</v>
          </cell>
        </row>
        <row r="383">
          <cell r="A383" t="str">
            <v>ODIR ANTONIO DELLAGOSTIN</v>
          </cell>
          <cell r="B383" t="str">
            <v>1A</v>
          </cell>
          <cell r="C383">
            <v>12</v>
          </cell>
          <cell r="D383">
            <v>12</v>
          </cell>
          <cell r="E383" t="str">
            <v/>
          </cell>
          <cell r="F383" t="str">
            <v>1A</v>
          </cell>
        </row>
        <row r="384">
          <cell r="A384" t="str">
            <v>LIVIO MARTINS COSTA JUNIOR</v>
          </cell>
          <cell r="B384" t="str">
            <v>2</v>
          </cell>
          <cell r="C384">
            <v>12</v>
          </cell>
          <cell r="D384">
            <v>12</v>
          </cell>
          <cell r="E384" t="str">
            <v/>
          </cell>
          <cell r="F384" t="str">
            <v>2</v>
          </cell>
        </row>
        <row r="385">
          <cell r="A385" t="str">
            <v>ILDON RODRIGUES DO NASCIMENTO</v>
          </cell>
          <cell r="B385" t="str">
            <v>2</v>
          </cell>
          <cell r="C385">
            <v>12</v>
          </cell>
          <cell r="D385">
            <v>12</v>
          </cell>
          <cell r="E385" t="str">
            <v/>
          </cell>
          <cell r="F385" t="str">
            <v>2</v>
          </cell>
        </row>
        <row r="386">
          <cell r="A386" t="str">
            <v>PEDRO EDUARDO ALMEIDA DA SILVA</v>
          </cell>
          <cell r="B386" t="str">
            <v>2</v>
          </cell>
          <cell r="C386">
            <v>12</v>
          </cell>
          <cell r="D386">
            <v>12</v>
          </cell>
          <cell r="E386" t="str">
            <v/>
          </cell>
          <cell r="F386" t="str">
            <v>2</v>
          </cell>
        </row>
        <row r="387">
          <cell r="A387" t="str">
            <v>PAULO MICHEL PINHEIRO FERREIRA</v>
          </cell>
          <cell r="B387" t="str">
            <v>2</v>
          </cell>
          <cell r="C387">
            <v>12</v>
          </cell>
          <cell r="D387">
            <v>12</v>
          </cell>
          <cell r="E387" t="str">
            <v/>
          </cell>
          <cell r="F387" t="str">
            <v>2</v>
          </cell>
        </row>
        <row r="388">
          <cell r="A388" t="str">
            <v>ANDRE LUIZ BARBOSA BAFICA</v>
          </cell>
          <cell r="B388" t="str">
            <v>1D</v>
          </cell>
          <cell r="C388">
            <v>12</v>
          </cell>
          <cell r="D388">
            <v>12</v>
          </cell>
          <cell r="E388" t="str">
            <v/>
          </cell>
          <cell r="F388" t="str">
            <v>1D</v>
          </cell>
        </row>
        <row r="389">
          <cell r="A389" t="str">
            <v>MARLI CAMASSOLA</v>
          </cell>
          <cell r="B389" t="str">
            <v/>
          </cell>
          <cell r="E389" t="str">
            <v>2</v>
          </cell>
          <cell r="F389" t="str">
            <v>2</v>
          </cell>
        </row>
        <row r="390">
          <cell r="A390" t="str">
            <v>LISIANE DOS SANTOS FREITAS</v>
          </cell>
          <cell r="B390" t="str">
            <v>2</v>
          </cell>
          <cell r="C390">
            <v>12</v>
          </cell>
          <cell r="D390">
            <v>10</v>
          </cell>
          <cell r="E390" t="str">
            <v/>
          </cell>
          <cell r="F390" t="str">
            <v>2</v>
          </cell>
        </row>
        <row r="391">
          <cell r="A391" t="str">
            <v>FABIANO ANDRE PETTER</v>
          </cell>
          <cell r="B391" t="str">
            <v>2</v>
          </cell>
          <cell r="C391">
            <v>12</v>
          </cell>
          <cell r="D391">
            <v>12</v>
          </cell>
          <cell r="E391" t="str">
            <v/>
          </cell>
          <cell r="F391" t="str">
            <v>2</v>
          </cell>
        </row>
        <row r="392">
          <cell r="A392" t="str">
            <v>PATRICIA ZANCAN</v>
          </cell>
          <cell r="B392" t="str">
            <v>2</v>
          </cell>
          <cell r="C392">
            <v>12</v>
          </cell>
          <cell r="D392">
            <v>5</v>
          </cell>
          <cell r="E392" t="str">
            <v/>
          </cell>
          <cell r="F392" t="str">
            <v>2</v>
          </cell>
        </row>
        <row r="393">
          <cell r="A393" t="str">
            <v>EDSON PERITO AMORIM</v>
          </cell>
          <cell r="B393" t="str">
            <v>2</v>
          </cell>
          <cell r="C393">
            <v>12</v>
          </cell>
          <cell r="D393">
            <v>12</v>
          </cell>
          <cell r="E393" t="str">
            <v/>
          </cell>
          <cell r="F393" t="str">
            <v>2</v>
          </cell>
        </row>
        <row r="394">
          <cell r="A394" t="str">
            <v>VIVIANE SOUZA DO AMARAL</v>
          </cell>
          <cell r="B394" t="str">
            <v>2</v>
          </cell>
          <cell r="C394">
            <v>12</v>
          </cell>
          <cell r="D394">
            <v>12</v>
          </cell>
          <cell r="E394" t="str">
            <v/>
          </cell>
          <cell r="F394" t="str">
            <v>2</v>
          </cell>
        </row>
        <row r="395">
          <cell r="A395" t="str">
            <v>SIBELE BORSUK</v>
          </cell>
          <cell r="B395" t="str">
            <v/>
          </cell>
          <cell r="E395" t="str">
            <v>2</v>
          </cell>
          <cell r="F395" t="str">
            <v>2</v>
          </cell>
        </row>
        <row r="396">
          <cell r="A396" t="str">
            <v>THOMAZ LUCIA JUNIOR</v>
          </cell>
          <cell r="B396" t="str">
            <v>1D</v>
          </cell>
          <cell r="C396">
            <v>12</v>
          </cell>
          <cell r="D396">
            <v>10</v>
          </cell>
          <cell r="E396" t="str">
            <v/>
          </cell>
          <cell r="F396" t="str">
            <v>1D</v>
          </cell>
        </row>
        <row r="397">
          <cell r="A397" t="str">
            <v>GECELE MATOS PAGGI</v>
          </cell>
          <cell r="B397" t="str">
            <v>2</v>
          </cell>
          <cell r="C397">
            <v>12</v>
          </cell>
          <cell r="D397">
            <v>10</v>
          </cell>
          <cell r="E397" t="str">
            <v/>
          </cell>
          <cell r="F397" t="str">
            <v>2</v>
          </cell>
        </row>
        <row r="398">
          <cell r="A398" t="str">
            <v>ITALO BRAGA DE CASTRO</v>
          </cell>
          <cell r="B398" t="str">
            <v>2</v>
          </cell>
          <cell r="C398">
            <v>12</v>
          </cell>
          <cell r="D398">
            <v>10</v>
          </cell>
          <cell r="E398" t="str">
            <v/>
          </cell>
          <cell r="F398" t="str">
            <v>2</v>
          </cell>
        </row>
        <row r="399">
          <cell r="A399" t="str">
            <v>RAFAEL PRIKLADNICKI</v>
          </cell>
          <cell r="B399" t="str">
            <v>2</v>
          </cell>
          <cell r="C399">
            <v>12</v>
          </cell>
          <cell r="D399">
            <v>12</v>
          </cell>
          <cell r="E399" t="str">
            <v/>
          </cell>
          <cell r="F399" t="str">
            <v>2</v>
          </cell>
        </row>
        <row r="400">
          <cell r="A400" t="str">
            <v>TIAGO VEIRAS COLLARES</v>
          </cell>
          <cell r="B400" t="str">
            <v/>
          </cell>
          <cell r="E400" t="str">
            <v>1D</v>
          </cell>
          <cell r="F400" t="str">
            <v>1D</v>
          </cell>
        </row>
        <row r="401">
          <cell r="A401" t="str">
            <v>CANDIDA APARECIDA LEITE KASSUYA</v>
          </cell>
          <cell r="B401" t="str">
            <v>2</v>
          </cell>
          <cell r="C401">
            <v>12</v>
          </cell>
          <cell r="D401">
            <v>12</v>
          </cell>
          <cell r="E401" t="str">
            <v/>
          </cell>
          <cell r="F401" t="str">
            <v>2</v>
          </cell>
        </row>
        <row r="402">
          <cell r="A402" t="str">
            <v>PABLO MACHADO</v>
          </cell>
          <cell r="B402" t="str">
            <v>2</v>
          </cell>
          <cell r="C402">
            <v>12</v>
          </cell>
          <cell r="D402">
            <v>10</v>
          </cell>
          <cell r="E402" t="str">
            <v/>
          </cell>
          <cell r="F402" t="str">
            <v>2</v>
          </cell>
        </row>
        <row r="403">
          <cell r="A403" t="str">
            <v>ARNILDO POTT</v>
          </cell>
          <cell r="B403" t="str">
            <v>2</v>
          </cell>
          <cell r="C403">
            <v>12</v>
          </cell>
          <cell r="D403">
            <v>12</v>
          </cell>
          <cell r="E403" t="str">
            <v/>
          </cell>
          <cell r="F403" t="str">
            <v>2</v>
          </cell>
        </row>
        <row r="404">
          <cell r="A404" t="str">
            <v>FLAVIO TEIXEIRA DA SILVA</v>
          </cell>
          <cell r="B404" t="str">
            <v>2</v>
          </cell>
          <cell r="C404">
            <v>12</v>
          </cell>
          <cell r="D404">
            <v>12</v>
          </cell>
          <cell r="E404" t="str">
            <v/>
          </cell>
          <cell r="F404" t="str">
            <v>2</v>
          </cell>
        </row>
        <row r="405">
          <cell r="A405" t="str">
            <v>SILVIA REGINA ARRUDA DE MORAES</v>
          </cell>
          <cell r="B405" t="str">
            <v>2</v>
          </cell>
          <cell r="C405">
            <v>2</v>
          </cell>
          <cell r="D405">
            <v>2</v>
          </cell>
          <cell r="E405" t="str">
            <v/>
          </cell>
          <cell r="F405" t="str">
            <v>2</v>
          </cell>
        </row>
        <row r="406">
          <cell r="A406" t="str">
            <v>YULE ROBERTA FERREIRA NUNES</v>
          </cell>
          <cell r="B406" t="str">
            <v>2</v>
          </cell>
          <cell r="C406">
            <v>12</v>
          </cell>
          <cell r="D406">
            <v>12</v>
          </cell>
          <cell r="E406" t="str">
            <v/>
          </cell>
          <cell r="F406" t="str">
            <v>2</v>
          </cell>
        </row>
        <row r="407">
          <cell r="A407" t="str">
            <v>JOAO PESSOA ARAUJO JUNIOR</v>
          </cell>
          <cell r="B407" t="str">
            <v>1D</v>
          </cell>
          <cell r="C407">
            <v>12</v>
          </cell>
          <cell r="D407">
            <v>12</v>
          </cell>
          <cell r="E407" t="str">
            <v/>
          </cell>
          <cell r="F407" t="str">
            <v>1D</v>
          </cell>
        </row>
        <row r="408">
          <cell r="A408" t="str">
            <v>JULIANA DE FATIMA SALES</v>
          </cell>
          <cell r="B408" t="str">
            <v>2</v>
          </cell>
          <cell r="C408">
            <v>2</v>
          </cell>
          <cell r="D408">
            <v>2</v>
          </cell>
          <cell r="E408" t="str">
            <v/>
          </cell>
          <cell r="F408" t="str">
            <v>2</v>
          </cell>
        </row>
        <row r="409">
          <cell r="A409" t="str">
            <v>ROSANGELA BERGAMASCO</v>
          </cell>
          <cell r="B409" t="str">
            <v>1B</v>
          </cell>
          <cell r="C409">
            <v>12</v>
          </cell>
          <cell r="D409">
            <v>12</v>
          </cell>
          <cell r="E409" t="str">
            <v/>
          </cell>
          <cell r="F409" t="str">
            <v>1B</v>
          </cell>
        </row>
        <row r="410">
          <cell r="A410" t="str">
            <v>JULIO CESAR DE CARVALHO</v>
          </cell>
          <cell r="B410" t="str">
            <v>2</v>
          </cell>
          <cell r="C410">
            <v>12</v>
          </cell>
          <cell r="D410">
            <v>10</v>
          </cell>
          <cell r="E410" t="str">
            <v/>
          </cell>
          <cell r="F410" t="str">
            <v>2</v>
          </cell>
        </row>
        <row r="411">
          <cell r="A411" t="str">
            <v>WAGNER FRANCO MOLINA</v>
          </cell>
          <cell r="B411" t="str">
            <v>1D</v>
          </cell>
          <cell r="C411">
            <v>12</v>
          </cell>
          <cell r="D411">
            <v>10</v>
          </cell>
          <cell r="E411" t="str">
            <v/>
          </cell>
          <cell r="F411" t="str">
            <v>1D</v>
          </cell>
        </row>
        <row r="412">
          <cell r="A412" t="str">
            <v>EVONNILDO COSTA GONCALVES</v>
          </cell>
          <cell r="B412" t="str">
            <v>2</v>
          </cell>
          <cell r="C412">
            <v>12</v>
          </cell>
          <cell r="D412">
            <v>10</v>
          </cell>
          <cell r="E412" t="str">
            <v/>
          </cell>
          <cell r="F412" t="str">
            <v>2</v>
          </cell>
        </row>
        <row r="413">
          <cell r="A413" t="str">
            <v>ANGELO ROBERTO ANTONIOLLI</v>
          </cell>
          <cell r="B413" t="str">
            <v>1D</v>
          </cell>
          <cell r="C413">
            <v>12</v>
          </cell>
          <cell r="D413">
            <v>12</v>
          </cell>
          <cell r="E413" t="str">
            <v/>
          </cell>
          <cell r="F413" t="str">
            <v>1D</v>
          </cell>
        </row>
        <row r="414">
          <cell r="A414" t="str">
            <v>CLEIDE MARA FARIA SOARES</v>
          </cell>
          <cell r="B414" t="str">
            <v/>
          </cell>
          <cell r="E414" t="str">
            <v>2</v>
          </cell>
          <cell r="F414" t="str">
            <v>2</v>
          </cell>
        </row>
        <row r="415">
          <cell r="A415" t="str">
            <v>CELIA REGINA MONTE BARARDI</v>
          </cell>
          <cell r="B415" t="str">
            <v>2</v>
          </cell>
          <cell r="C415">
            <v>12</v>
          </cell>
          <cell r="D415">
            <v>10</v>
          </cell>
          <cell r="E415" t="str">
            <v/>
          </cell>
          <cell r="F415" t="str">
            <v>2</v>
          </cell>
        </row>
        <row r="416">
          <cell r="A416" t="str">
            <v>ARTUR LUIZ DA COSTA DA SILVA</v>
          </cell>
          <cell r="B416" t="str">
            <v>1C</v>
          </cell>
          <cell r="C416">
            <v>12</v>
          </cell>
          <cell r="D416">
            <v>10</v>
          </cell>
          <cell r="E416" t="str">
            <v/>
          </cell>
          <cell r="F416" t="str">
            <v>1C</v>
          </cell>
        </row>
        <row r="417">
          <cell r="A417" t="str">
            <v>MARCELO BERTOLINI</v>
          </cell>
          <cell r="B417" t="str">
            <v>2</v>
          </cell>
          <cell r="C417">
            <v>12</v>
          </cell>
          <cell r="D417">
            <v>12</v>
          </cell>
          <cell r="E417" t="str">
            <v/>
          </cell>
          <cell r="F417" t="str">
            <v>2</v>
          </cell>
        </row>
        <row r="418">
          <cell r="A418" t="str">
            <v>CRISTIANE CLEMENTE DE MELLO SALGUEIRO</v>
          </cell>
          <cell r="B418" t="str">
            <v/>
          </cell>
          <cell r="E418" t="str">
            <v>2</v>
          </cell>
          <cell r="F418" t="str">
            <v>2</v>
          </cell>
        </row>
        <row r="419">
          <cell r="A419" t="str">
            <v>CLAUDIA DO O PESSOA</v>
          </cell>
          <cell r="B419" t="str">
            <v>1B</v>
          </cell>
          <cell r="C419">
            <v>12</v>
          </cell>
          <cell r="D419">
            <v>12</v>
          </cell>
          <cell r="E419" t="str">
            <v/>
          </cell>
          <cell r="F419" t="str">
            <v>1B</v>
          </cell>
        </row>
        <row r="420">
          <cell r="A420" t="str">
            <v>ARILDO JOSE BRAZ DE OLIVEIRA</v>
          </cell>
          <cell r="B420" t="str">
            <v>2</v>
          </cell>
          <cell r="C420">
            <v>12</v>
          </cell>
          <cell r="D420">
            <v>12</v>
          </cell>
          <cell r="E420" t="str">
            <v/>
          </cell>
          <cell r="F420" t="str">
            <v>2</v>
          </cell>
        </row>
        <row r="421">
          <cell r="A421" t="str">
            <v>LUIZ HENRIQUE ROSA</v>
          </cell>
          <cell r="B421" t="str">
            <v>2</v>
          </cell>
          <cell r="C421">
            <v>12</v>
          </cell>
          <cell r="D421">
            <v>12</v>
          </cell>
          <cell r="E421" t="str">
            <v/>
          </cell>
          <cell r="F421" t="str">
            <v>2</v>
          </cell>
        </row>
        <row r="422">
          <cell r="A422" t="str">
            <v>JOSE RICARDO DE ARRUDA MIRANDA</v>
          </cell>
          <cell r="B422" t="str">
            <v>2</v>
          </cell>
          <cell r="C422">
            <v>12</v>
          </cell>
          <cell r="D422">
            <v>12</v>
          </cell>
          <cell r="E422" t="str">
            <v/>
          </cell>
          <cell r="F422" t="str">
            <v>2</v>
          </cell>
        </row>
        <row r="423">
          <cell r="A423" t="str">
            <v>EDUARDO CASSEL</v>
          </cell>
          <cell r="B423" t="str">
            <v>2</v>
          </cell>
          <cell r="C423">
            <v>12</v>
          </cell>
          <cell r="D423">
            <v>12</v>
          </cell>
          <cell r="E423" t="str">
            <v/>
          </cell>
          <cell r="F423" t="str">
            <v>2</v>
          </cell>
        </row>
        <row r="424">
          <cell r="A424" t="str">
            <v>ANDRE LUIS SOUZA DOS SANTOS</v>
          </cell>
          <cell r="B424" t="str">
            <v>1C</v>
          </cell>
          <cell r="C424">
            <v>12</v>
          </cell>
          <cell r="D424">
            <v>12</v>
          </cell>
          <cell r="E424" t="str">
            <v/>
          </cell>
          <cell r="F424" t="str">
            <v>1C</v>
          </cell>
        </row>
        <row r="425">
          <cell r="A425" t="str">
            <v>MARNEY PASCOLI CEREDA</v>
          </cell>
          <cell r="B425" t="str">
            <v>2</v>
          </cell>
          <cell r="C425">
            <v>12</v>
          </cell>
          <cell r="D425">
            <v>12</v>
          </cell>
          <cell r="E425" t="str">
            <v/>
          </cell>
          <cell r="F425" t="str">
            <v>2</v>
          </cell>
        </row>
        <row r="426">
          <cell r="A426" t="str">
            <v>JOSE MARIA BARBOSA FILHO</v>
          </cell>
          <cell r="B426" t="str">
            <v>1A</v>
          </cell>
          <cell r="C426">
            <v>12</v>
          </cell>
          <cell r="D426">
            <v>12</v>
          </cell>
          <cell r="E426" t="str">
            <v/>
          </cell>
          <cell r="F426" t="str">
            <v>1A</v>
          </cell>
        </row>
        <row r="427">
          <cell r="A427" t="str">
            <v>FABIANO LOPES THOMPSON</v>
          </cell>
          <cell r="B427" t="str">
            <v>1D</v>
          </cell>
          <cell r="C427">
            <v>12</v>
          </cell>
          <cell r="D427">
            <v>12</v>
          </cell>
          <cell r="E427" t="str">
            <v/>
          </cell>
          <cell r="F427" t="str">
            <v>1D</v>
          </cell>
        </row>
        <row r="428">
          <cell r="A428" t="str">
            <v>ALEXANDRE BARBOSA REIS</v>
          </cell>
          <cell r="B428" t="str">
            <v>1C</v>
          </cell>
          <cell r="C428">
            <v>12</v>
          </cell>
          <cell r="D428">
            <v>12</v>
          </cell>
          <cell r="E428" t="str">
            <v/>
          </cell>
          <cell r="F428" t="str">
            <v>1C</v>
          </cell>
        </row>
        <row r="429">
          <cell r="A429" t="str">
            <v>RAMON KANENO</v>
          </cell>
          <cell r="B429" t="str">
            <v>2</v>
          </cell>
          <cell r="C429">
            <v>12</v>
          </cell>
          <cell r="D429">
            <v>12</v>
          </cell>
          <cell r="E429" t="str">
            <v/>
          </cell>
          <cell r="F429" t="str">
            <v>2</v>
          </cell>
        </row>
        <row r="430">
          <cell r="A430" t="str">
            <v>REGINA MARIA BARRETTO CICARELLI</v>
          </cell>
          <cell r="B430" t="str">
            <v>2</v>
          </cell>
          <cell r="C430">
            <v>12</v>
          </cell>
          <cell r="D430">
            <v>12</v>
          </cell>
          <cell r="E430" t="str">
            <v/>
          </cell>
          <cell r="F430" t="str">
            <v>2</v>
          </cell>
        </row>
        <row r="431">
          <cell r="A431" t="str">
            <v>LEONIE ASFORA SARUBBO</v>
          </cell>
          <cell r="B431" t="str">
            <v>1D</v>
          </cell>
          <cell r="C431">
            <v>12</v>
          </cell>
          <cell r="D431">
            <v>12</v>
          </cell>
          <cell r="E431" t="str">
            <v/>
          </cell>
          <cell r="F431" t="str">
            <v>1D</v>
          </cell>
        </row>
        <row r="432">
          <cell r="A432" t="str">
            <v>MARIA DEL PILAR TABOADA SOTOMAYOR</v>
          </cell>
          <cell r="B432" t="str">
            <v>1D</v>
          </cell>
          <cell r="C432">
            <v>12</v>
          </cell>
          <cell r="D432">
            <v>12</v>
          </cell>
          <cell r="E432" t="str">
            <v/>
          </cell>
          <cell r="F432" t="str">
            <v>1D</v>
          </cell>
        </row>
        <row r="433">
          <cell r="A433" t="str">
            <v>MARCELO MARASCHIN</v>
          </cell>
          <cell r="B433" t="str">
            <v>1C</v>
          </cell>
          <cell r="C433">
            <v>12</v>
          </cell>
          <cell r="D433">
            <v>12</v>
          </cell>
          <cell r="E433" t="str">
            <v/>
          </cell>
          <cell r="F433" t="str">
            <v>1C</v>
          </cell>
        </row>
        <row r="434">
          <cell r="A434" t="str">
            <v>CLEBER OLIVEIRA SAORES</v>
          </cell>
          <cell r="B434" t="str">
            <v>2</v>
          </cell>
          <cell r="C434">
            <v>2</v>
          </cell>
          <cell r="D434">
            <v>2</v>
          </cell>
          <cell r="E434" t="str">
            <v/>
          </cell>
          <cell r="F434" t="str">
            <v>2</v>
          </cell>
        </row>
        <row r="435">
          <cell r="A435" t="str">
            <v>CLAUDETE APARECIDA MANGOLIM</v>
          </cell>
          <cell r="B435" t="str">
            <v>1D</v>
          </cell>
          <cell r="C435">
            <v>12</v>
          </cell>
          <cell r="D435">
            <v>12</v>
          </cell>
          <cell r="E435" t="str">
            <v/>
          </cell>
          <cell r="F435" t="str">
            <v>1D</v>
          </cell>
        </row>
        <row r="436">
          <cell r="A436" t="str">
            <v>CRISTINA MARIA ASSIS LOPES TAVARES DA MATA HERMIDA QUINTEL</v>
          </cell>
          <cell r="B436" t="str">
            <v/>
          </cell>
          <cell r="E436" t="str">
            <v>2</v>
          </cell>
          <cell r="F436" t="str">
            <v>2</v>
          </cell>
        </row>
        <row r="437">
          <cell r="A437" t="str">
            <v>FERNANDO THOME KREUTZ</v>
          </cell>
          <cell r="B437" t="str">
            <v/>
          </cell>
          <cell r="E437" t="str">
            <v>1D</v>
          </cell>
          <cell r="F437" t="str">
            <v>1D</v>
          </cell>
        </row>
        <row r="438">
          <cell r="A438" t="str">
            <v>JOSE CARLOS TAVARES CARVALHO</v>
          </cell>
          <cell r="B438" t="str">
            <v>1D</v>
          </cell>
          <cell r="C438">
            <v>12</v>
          </cell>
          <cell r="D438">
            <v>12</v>
          </cell>
          <cell r="E438" t="str">
            <v/>
          </cell>
          <cell r="F438" t="str">
            <v>1D</v>
          </cell>
        </row>
        <row r="439">
          <cell r="A439" t="str">
            <v>JOSE AIRES VENTURA</v>
          </cell>
          <cell r="B439" t="str">
            <v>1D</v>
          </cell>
          <cell r="C439">
            <v>12</v>
          </cell>
          <cell r="D439">
            <v>12</v>
          </cell>
          <cell r="E439" t="str">
            <v/>
          </cell>
          <cell r="F439" t="str">
            <v>1D</v>
          </cell>
        </row>
        <row r="440">
          <cell r="A440" t="str">
            <v>ALEX ENRICH PRAST</v>
          </cell>
          <cell r="B440" t="str">
            <v>1B</v>
          </cell>
          <cell r="C440">
            <v>12</v>
          </cell>
          <cell r="D440">
            <v>12</v>
          </cell>
          <cell r="E440" t="str">
            <v/>
          </cell>
          <cell r="F440" t="str">
            <v>1B</v>
          </cell>
        </row>
        <row r="441">
          <cell r="A441" t="str">
            <v>EDY SOUSA DE BRITO</v>
          </cell>
          <cell r="B441" t="str">
            <v>2</v>
          </cell>
          <cell r="C441">
            <v>12</v>
          </cell>
          <cell r="D441">
            <v>10</v>
          </cell>
          <cell r="E441" t="str">
            <v/>
          </cell>
          <cell r="F441" t="str">
            <v>2</v>
          </cell>
        </row>
        <row r="442">
          <cell r="A442" t="str">
            <v>RUTH RUFINO DO NASCIMENTO</v>
          </cell>
          <cell r="B442" t="str">
            <v>2</v>
          </cell>
          <cell r="C442">
            <v>12</v>
          </cell>
          <cell r="D442">
            <v>12</v>
          </cell>
          <cell r="E442" t="str">
            <v/>
          </cell>
          <cell r="F442" t="str">
            <v>2</v>
          </cell>
        </row>
        <row r="443">
          <cell r="A443" t="str">
            <v>VINICIUS FARIAS CAMPOS</v>
          </cell>
          <cell r="B443" t="str">
            <v/>
          </cell>
          <cell r="E443" t="str">
            <v>2</v>
          </cell>
          <cell r="F443" t="str">
            <v>2</v>
          </cell>
        </row>
        <row r="444">
          <cell r="A444" t="str">
            <v>JOAO XAVIER DE ARAUJO JUNIOR</v>
          </cell>
          <cell r="B444" t="str">
            <v>2</v>
          </cell>
          <cell r="C444">
            <v>12</v>
          </cell>
          <cell r="D444">
            <v>12</v>
          </cell>
          <cell r="E444" t="str">
            <v/>
          </cell>
          <cell r="F444" t="str">
            <v>2</v>
          </cell>
        </row>
        <row r="445">
          <cell r="A445" t="str">
            <v>PAULO ROBERTO BUENO</v>
          </cell>
          <cell r="B445" t="str">
            <v>1C</v>
          </cell>
          <cell r="C445">
            <v>12</v>
          </cell>
          <cell r="D445">
            <v>10</v>
          </cell>
          <cell r="E445" t="str">
            <v/>
          </cell>
          <cell r="F445" t="str">
            <v>1C</v>
          </cell>
        </row>
        <row r="446">
          <cell r="A446" t="str">
            <v>MARIA ELISABETE AMARAL DE MORAES</v>
          </cell>
          <cell r="B446" t="str">
            <v>1D</v>
          </cell>
          <cell r="C446">
            <v>12</v>
          </cell>
          <cell r="D446">
            <v>10</v>
          </cell>
          <cell r="E446" t="str">
            <v/>
          </cell>
          <cell r="F446" t="str">
            <v>1D</v>
          </cell>
        </row>
        <row r="447">
          <cell r="A447" t="str">
            <v>ANA MARISA CHUDZINSKI TAVASSI</v>
          </cell>
          <cell r="B447" t="str">
            <v>1D</v>
          </cell>
          <cell r="C447">
            <v>12</v>
          </cell>
          <cell r="D447">
            <v>12</v>
          </cell>
          <cell r="E447" t="str">
            <v/>
          </cell>
          <cell r="F447" t="str">
            <v>1D</v>
          </cell>
        </row>
        <row r="448">
          <cell r="A448" t="str">
            <v>ANA PAULA JUNQUEIRA KIPNIS</v>
          </cell>
          <cell r="B448" t="str">
            <v>1D</v>
          </cell>
          <cell r="C448">
            <v>12</v>
          </cell>
          <cell r="D448">
            <v>12</v>
          </cell>
          <cell r="E448" t="str">
            <v/>
          </cell>
          <cell r="F448" t="str">
            <v>1D</v>
          </cell>
        </row>
        <row r="449">
          <cell r="A449" t="str">
            <v>REGINALDO DE CARVALHO</v>
          </cell>
          <cell r="B449" t="str">
            <v>2</v>
          </cell>
          <cell r="C449">
            <v>12</v>
          </cell>
          <cell r="D449">
            <v>12</v>
          </cell>
          <cell r="E449" t="str">
            <v/>
          </cell>
          <cell r="F449" t="str">
            <v>2</v>
          </cell>
        </row>
        <row r="450">
          <cell r="A450" t="str">
            <v>JANICE IZABEL DRUZIAN</v>
          </cell>
          <cell r="B450" t="str">
            <v/>
          </cell>
          <cell r="E450" t="str">
            <v>1D</v>
          </cell>
          <cell r="F450" t="str">
            <v>1D</v>
          </cell>
        </row>
        <row r="451">
          <cell r="A451" t="str">
            <v>MARIA DO CARMO ALVES DE LIMA</v>
          </cell>
          <cell r="B451" t="str">
            <v>2</v>
          </cell>
          <cell r="C451">
            <v>12</v>
          </cell>
          <cell r="D451">
            <v>12</v>
          </cell>
          <cell r="E451" t="str">
            <v/>
          </cell>
          <cell r="F451" t="str">
            <v>2</v>
          </cell>
        </row>
        <row r="452">
          <cell r="A452" t="str">
            <v>GABRIEL FRANCISCO DA SILVA</v>
          </cell>
          <cell r="B452" t="str">
            <v/>
          </cell>
          <cell r="E452" t="str">
            <v>1D</v>
          </cell>
          <cell r="F452" t="str">
            <v>1D</v>
          </cell>
        </row>
        <row r="453">
          <cell r="A453" t="str">
            <v>LEDA DOS REIS CASTILHO</v>
          </cell>
          <cell r="B453" t="str">
            <v>1D</v>
          </cell>
          <cell r="C453">
            <v>12</v>
          </cell>
          <cell r="D453">
            <v>12</v>
          </cell>
          <cell r="E453" t="str">
            <v/>
          </cell>
          <cell r="F453" t="str">
            <v>1D</v>
          </cell>
        </row>
        <row r="454">
          <cell r="A454" t="str">
            <v>HELENA CARLA CASTRO CARDOSO DE ALMEIDA</v>
          </cell>
          <cell r="B454" t="str">
            <v>1B</v>
          </cell>
          <cell r="C454">
            <v>12</v>
          </cell>
          <cell r="D454">
            <v>10</v>
          </cell>
          <cell r="E454" t="str">
            <v/>
          </cell>
          <cell r="F454" t="str">
            <v>1B</v>
          </cell>
        </row>
        <row r="455">
          <cell r="A455" t="str">
            <v>SANDRO JOSE DE SOUZA</v>
          </cell>
          <cell r="B455" t="str">
            <v>1A</v>
          </cell>
          <cell r="C455">
            <v>12</v>
          </cell>
          <cell r="D455">
            <v>12</v>
          </cell>
          <cell r="E455" t="str">
            <v/>
          </cell>
          <cell r="F455" t="str">
            <v>1A</v>
          </cell>
        </row>
        <row r="456">
          <cell r="A456" t="str">
            <v>BETANIA FERRAZ QUIRINO</v>
          </cell>
          <cell r="B456" t="str">
            <v>2</v>
          </cell>
          <cell r="C456">
            <v>12</v>
          </cell>
          <cell r="D456">
            <v>12</v>
          </cell>
          <cell r="E456" t="str">
            <v/>
          </cell>
          <cell r="F456" t="str">
            <v>2</v>
          </cell>
        </row>
        <row r="457">
          <cell r="A457" t="str">
            <v>PEDRO DE MAGALHAES PADILHA</v>
          </cell>
          <cell r="B457" t="str">
            <v>1C</v>
          </cell>
          <cell r="C457">
            <v>12</v>
          </cell>
          <cell r="D457">
            <v>12</v>
          </cell>
          <cell r="E457" t="str">
            <v/>
          </cell>
          <cell r="F457" t="str">
            <v>1C</v>
          </cell>
        </row>
        <row r="458">
          <cell r="A458" t="str">
            <v>ROBSON MARCELO DI PIERO</v>
          </cell>
          <cell r="B458" t="str">
            <v>2</v>
          </cell>
          <cell r="C458">
            <v>12</v>
          </cell>
          <cell r="D458">
            <v>12</v>
          </cell>
          <cell r="E458" t="str">
            <v/>
          </cell>
          <cell r="F458" t="str">
            <v>2</v>
          </cell>
        </row>
        <row r="459">
          <cell r="A459" t="str">
            <v>GANDHI RADIS BAPTISTA</v>
          </cell>
          <cell r="B459" t="str">
            <v>1D</v>
          </cell>
          <cell r="C459">
            <v>2</v>
          </cell>
          <cell r="D459">
            <v>2</v>
          </cell>
          <cell r="E459" t="str">
            <v/>
          </cell>
          <cell r="F459" t="str">
            <v>1D</v>
          </cell>
        </row>
        <row r="460">
          <cell r="A460" t="str">
            <v>CRISTINA KURACHI</v>
          </cell>
          <cell r="B460" t="str">
            <v>2</v>
          </cell>
          <cell r="C460">
            <v>12</v>
          </cell>
          <cell r="D460">
            <v>12</v>
          </cell>
          <cell r="E460" t="str">
            <v/>
          </cell>
          <cell r="F460" t="str">
            <v>2</v>
          </cell>
        </row>
        <row r="461">
          <cell r="A461" t="str">
            <v>KATIA CASTANHO SCORTECCI</v>
          </cell>
          <cell r="B461" t="str">
            <v>2</v>
          </cell>
          <cell r="C461">
            <v>2</v>
          </cell>
          <cell r="D461">
            <v>2</v>
          </cell>
          <cell r="E461" t="str">
            <v/>
          </cell>
          <cell r="F461" t="str">
            <v>2</v>
          </cell>
        </row>
        <row r="462">
          <cell r="A462" t="str">
            <v>ADRIANE BIANCHI PEDRONI MEDEIROS</v>
          </cell>
          <cell r="B462" t="str">
            <v>2</v>
          </cell>
          <cell r="C462">
            <v>12</v>
          </cell>
          <cell r="D462">
            <v>10</v>
          </cell>
          <cell r="E462" t="str">
            <v/>
          </cell>
          <cell r="F462" t="str">
            <v>2</v>
          </cell>
        </row>
        <row r="463">
          <cell r="A463" t="str">
            <v>DEMETRIUS ANTONIO MACHADO DE ARAUJO</v>
          </cell>
          <cell r="B463" t="str">
            <v>1C</v>
          </cell>
          <cell r="C463">
            <v>12</v>
          </cell>
          <cell r="D463">
            <v>10</v>
          </cell>
          <cell r="E463" t="str">
            <v/>
          </cell>
          <cell r="F463" t="str">
            <v>1C</v>
          </cell>
        </row>
        <row r="464">
          <cell r="A464" t="str">
            <v>MARIA BERNADETE DE SOUSA MAIA</v>
          </cell>
          <cell r="B464" t="str">
            <v>2</v>
          </cell>
          <cell r="C464">
            <v>12</v>
          </cell>
          <cell r="D464">
            <v>12</v>
          </cell>
          <cell r="E464" t="str">
            <v/>
          </cell>
          <cell r="F464" t="str">
            <v>2</v>
          </cell>
        </row>
        <row r="465">
          <cell r="A465" t="str">
            <v>VIVIAN HELENA PELLIZARI</v>
          </cell>
          <cell r="B465" t="str">
            <v>1D</v>
          </cell>
          <cell r="C465">
            <v>12</v>
          </cell>
          <cell r="D465">
            <v>12</v>
          </cell>
          <cell r="E465" t="str">
            <v/>
          </cell>
          <cell r="F465" t="str">
            <v>1D</v>
          </cell>
        </row>
        <row r="466">
          <cell r="A466" t="str">
            <v>SUZANA MALI DE OLIVEIRA</v>
          </cell>
          <cell r="B466" t="str">
            <v/>
          </cell>
          <cell r="E466" t="str">
            <v>2</v>
          </cell>
          <cell r="F466" t="str">
            <v>2</v>
          </cell>
        </row>
        <row r="467">
          <cell r="A467" t="str">
            <v>PERICLES DE ALBUQUERQUE MELO FILHO</v>
          </cell>
          <cell r="B467" t="str">
            <v>2</v>
          </cell>
          <cell r="C467">
            <v>2</v>
          </cell>
          <cell r="D467">
            <v>2</v>
          </cell>
          <cell r="E467" t="str">
            <v/>
          </cell>
          <cell r="F467" t="str">
            <v>2</v>
          </cell>
        </row>
        <row r="468">
          <cell r="A468" t="str">
            <v>RENATO DELMONDEZ DE CASTRO</v>
          </cell>
          <cell r="B468" t="str">
            <v>2</v>
          </cell>
          <cell r="C468">
            <v>12</v>
          </cell>
          <cell r="D468">
            <v>12</v>
          </cell>
          <cell r="E468" t="str">
            <v/>
          </cell>
          <cell r="F468" t="str">
            <v>2</v>
          </cell>
        </row>
        <row r="469">
          <cell r="A469" t="str">
            <v>LUCIANA RELLY BERTOLINI</v>
          </cell>
          <cell r="B469" t="str">
            <v/>
          </cell>
          <cell r="E469" t="str">
            <v>2</v>
          </cell>
          <cell r="F469" t="str">
            <v>2</v>
          </cell>
        </row>
        <row r="470">
          <cell r="A470" t="str">
            <v>MARCELO SANTOS CASTILHO</v>
          </cell>
          <cell r="B470" t="str">
            <v>2</v>
          </cell>
          <cell r="C470">
            <v>12</v>
          </cell>
          <cell r="D470">
            <v>12</v>
          </cell>
          <cell r="E470" t="str">
            <v/>
          </cell>
          <cell r="F470" t="str">
            <v>2</v>
          </cell>
        </row>
        <row r="471">
          <cell r="A471" t="str">
            <v>ELIS CRISTINA ARAUJO ELEUTHERIO</v>
          </cell>
          <cell r="B471" t="str">
            <v>2</v>
          </cell>
          <cell r="C471">
            <v>12</v>
          </cell>
          <cell r="D471">
            <v>12</v>
          </cell>
          <cell r="E471" t="str">
            <v/>
          </cell>
          <cell r="F471" t="str">
            <v>2</v>
          </cell>
        </row>
        <row r="472">
          <cell r="A472" t="str">
            <v>JEAN LUIZ SIMOES DE ARAUJO</v>
          </cell>
          <cell r="B472" t="str">
            <v>2</v>
          </cell>
          <cell r="C472">
            <v>12</v>
          </cell>
          <cell r="D472">
            <v>12</v>
          </cell>
          <cell r="E472" t="str">
            <v/>
          </cell>
          <cell r="F472" t="str">
            <v>2</v>
          </cell>
        </row>
        <row r="473">
          <cell r="A473" t="str">
            <v>KATIA REGINA EVARISTO DE JESUS</v>
          </cell>
          <cell r="B473" t="str">
            <v/>
          </cell>
          <cell r="E473" t="str">
            <v>2</v>
          </cell>
          <cell r="F473" t="str">
            <v>2</v>
          </cell>
        </row>
        <row r="474">
          <cell r="A474" t="str">
            <v>OCTAVIO LUIZ FRANCO</v>
          </cell>
          <cell r="B474" t="str">
            <v>1B</v>
          </cell>
          <cell r="C474">
            <v>12</v>
          </cell>
          <cell r="D474">
            <v>12</v>
          </cell>
          <cell r="E474" t="str">
            <v/>
          </cell>
          <cell r="F474" t="str">
            <v>1B</v>
          </cell>
        </row>
        <row r="475">
          <cell r="A475" t="str">
            <v>SERGIO CROVELLA</v>
          </cell>
          <cell r="B475" t="str">
            <v>1A</v>
          </cell>
          <cell r="C475">
            <v>12</v>
          </cell>
          <cell r="D475">
            <v>12</v>
          </cell>
          <cell r="E475" t="str">
            <v/>
          </cell>
          <cell r="F475" t="str">
            <v>1A</v>
          </cell>
        </row>
        <row r="476">
          <cell r="A476" t="str">
            <v>PAULO SERGIO DE PAULA HERRMANN JUNIOR</v>
          </cell>
          <cell r="B476" t="str">
            <v/>
          </cell>
          <cell r="E476" t="str">
            <v>1D</v>
          </cell>
          <cell r="F476" t="str">
            <v>1D</v>
          </cell>
        </row>
        <row r="477">
          <cell r="A477" t="str">
            <v>CARLOS EDUARDO LEITE FERREIRA</v>
          </cell>
          <cell r="B477" t="str">
            <v>1D</v>
          </cell>
          <cell r="C477">
            <v>12</v>
          </cell>
          <cell r="D477">
            <v>10</v>
          </cell>
          <cell r="E477" t="str">
            <v/>
          </cell>
          <cell r="F477" t="str">
            <v>1D</v>
          </cell>
        </row>
        <row r="478">
          <cell r="A478" t="str">
            <v>JOSE ROBERTO VIANA SILVA</v>
          </cell>
          <cell r="B478" t="str">
            <v>2</v>
          </cell>
          <cell r="C478">
            <v>12</v>
          </cell>
          <cell r="D478">
            <v>12</v>
          </cell>
          <cell r="E478" t="str">
            <v/>
          </cell>
          <cell r="F478" t="str">
            <v>2</v>
          </cell>
        </row>
        <row r="479">
          <cell r="A479" t="str">
            <v>LIDIA MARIA PEPE DE MORAES</v>
          </cell>
          <cell r="B479" t="str">
            <v/>
          </cell>
          <cell r="E479" t="str">
            <v>2</v>
          </cell>
          <cell r="F479" t="str">
            <v>2</v>
          </cell>
        </row>
        <row r="480">
          <cell r="A480" t="str">
            <v>PAULO GUILHERME SALVADOR WADT</v>
          </cell>
          <cell r="B480" t="str">
            <v/>
          </cell>
          <cell r="E480" t="str">
            <v>2</v>
          </cell>
          <cell r="F480" t="str">
            <v>2</v>
          </cell>
        </row>
        <row r="481">
          <cell r="A481" t="str">
            <v>JOENES MUCCI PELUZIO</v>
          </cell>
          <cell r="B481" t="str">
            <v>2</v>
          </cell>
          <cell r="C481">
            <v>12</v>
          </cell>
          <cell r="D481">
            <v>12</v>
          </cell>
          <cell r="E481" t="str">
            <v/>
          </cell>
          <cell r="F481" t="str">
            <v>2</v>
          </cell>
        </row>
        <row r="482">
          <cell r="A482" t="str">
            <v>CASSIO VAN DEN BERG</v>
          </cell>
          <cell r="B482" t="str">
            <v>1B</v>
          </cell>
          <cell r="C482">
            <v>12</v>
          </cell>
          <cell r="D482">
            <v>12</v>
          </cell>
          <cell r="E482" t="str">
            <v/>
          </cell>
          <cell r="F482" t="str">
            <v>1B</v>
          </cell>
        </row>
        <row r="483">
          <cell r="A483" t="str">
            <v>MARIA IZABEL FLORINDO GUEDES</v>
          </cell>
          <cell r="B483" t="str">
            <v/>
          </cell>
          <cell r="E483" t="str">
            <v>2</v>
          </cell>
          <cell r="F483" t="str">
            <v>2</v>
          </cell>
        </row>
        <row r="484">
          <cell r="A484" t="str">
            <v>GONCALO APOLINARIO DE SOUZA FILHO</v>
          </cell>
          <cell r="B484" t="str">
            <v>1D</v>
          </cell>
          <cell r="C484">
            <v>12</v>
          </cell>
          <cell r="D484">
            <v>12</v>
          </cell>
          <cell r="E484" t="str">
            <v/>
          </cell>
          <cell r="F484" t="str">
            <v>1D</v>
          </cell>
        </row>
        <row r="485">
          <cell r="A485" t="str">
            <v>NARA REGINA DE SOUZA BASSO</v>
          </cell>
          <cell r="B485" t="str">
            <v>2</v>
          </cell>
          <cell r="C485">
            <v>12</v>
          </cell>
          <cell r="D485">
            <v>10</v>
          </cell>
          <cell r="E485" t="str">
            <v/>
          </cell>
          <cell r="F485" t="str">
            <v>2</v>
          </cell>
        </row>
        <row r="486">
          <cell r="A486" t="str">
            <v>CESAR MARTINS</v>
          </cell>
          <cell r="B486" t="str">
            <v>1C</v>
          </cell>
          <cell r="C486">
            <v>12</v>
          </cell>
          <cell r="D486">
            <v>10</v>
          </cell>
          <cell r="E486" t="str">
            <v/>
          </cell>
          <cell r="F486" t="str">
            <v>1C</v>
          </cell>
        </row>
        <row r="487">
          <cell r="A487" t="str">
            <v>CLAUDIO DARIVA</v>
          </cell>
          <cell r="B487" t="str">
            <v>1C</v>
          </cell>
          <cell r="C487">
            <v>12</v>
          </cell>
          <cell r="D487">
            <v>12</v>
          </cell>
          <cell r="E487" t="str">
            <v/>
          </cell>
          <cell r="F487" t="str">
            <v>1C</v>
          </cell>
        </row>
        <row r="488">
          <cell r="A488" t="str">
            <v>SUZANA GUIMARAES LEITAO</v>
          </cell>
          <cell r="B488" t="str">
            <v>2</v>
          </cell>
          <cell r="C488">
            <v>12</v>
          </cell>
          <cell r="D488">
            <v>10</v>
          </cell>
          <cell r="E488" t="str">
            <v/>
          </cell>
          <cell r="F488" t="str">
            <v>2</v>
          </cell>
        </row>
        <row r="489">
          <cell r="A489" t="str">
            <v>EDERSON AKIO KIDO</v>
          </cell>
          <cell r="B489" t="str">
            <v>2</v>
          </cell>
          <cell r="C489">
            <v>12</v>
          </cell>
          <cell r="D489">
            <v>12</v>
          </cell>
          <cell r="E489" t="str">
            <v/>
          </cell>
          <cell r="F489" t="str">
            <v>2</v>
          </cell>
        </row>
        <row r="490">
          <cell r="A490" t="str">
            <v>CARLOS DUCATTI</v>
          </cell>
          <cell r="B490" t="str">
            <v>2</v>
          </cell>
          <cell r="C490">
            <v>2</v>
          </cell>
          <cell r="D490">
            <v>2</v>
          </cell>
          <cell r="E490" t="str">
            <v/>
          </cell>
          <cell r="F490" t="str">
            <v>2</v>
          </cell>
        </row>
        <row r="491">
          <cell r="A491" t="str">
            <v>SELMA ELAINE MAZZETTO</v>
          </cell>
          <cell r="B491" t="str">
            <v>2</v>
          </cell>
          <cell r="C491">
            <v>12</v>
          </cell>
          <cell r="D491">
            <v>12</v>
          </cell>
          <cell r="E491" t="str">
            <v/>
          </cell>
          <cell r="F491" t="str">
            <v>2</v>
          </cell>
        </row>
        <row r="492">
          <cell r="A492" t="str">
            <v>SIMONI CAMPOS DIAS</v>
          </cell>
          <cell r="B492" t="str">
            <v>2</v>
          </cell>
          <cell r="C492">
            <v>12</v>
          </cell>
          <cell r="D492">
            <v>12</v>
          </cell>
          <cell r="E492" t="str">
            <v/>
          </cell>
          <cell r="F492" t="str">
            <v>2</v>
          </cell>
        </row>
        <row r="493">
          <cell r="A493" t="str">
            <v>HERCULANO DA SILVA MARTINHO</v>
          </cell>
          <cell r="B493" t="str">
            <v>2</v>
          </cell>
          <cell r="C493">
            <v>12</v>
          </cell>
          <cell r="D493">
            <v>12</v>
          </cell>
          <cell r="E493" t="str">
            <v/>
          </cell>
          <cell r="F493" t="str">
            <v>2</v>
          </cell>
        </row>
        <row r="494">
          <cell r="A494" t="str">
            <v>MARIA RITA DE MORAIS CHAVES SANTOS</v>
          </cell>
          <cell r="B494" t="str">
            <v>2</v>
          </cell>
          <cell r="C494">
            <v>12</v>
          </cell>
          <cell r="D494">
            <v>12</v>
          </cell>
          <cell r="E494" t="str">
            <v/>
          </cell>
          <cell r="F494" t="str">
            <v>2</v>
          </cell>
        </row>
        <row r="495">
          <cell r="A495" t="str">
            <v>ANTONIO CARLOS DE FREITAS</v>
          </cell>
          <cell r="B495" t="str">
            <v>2</v>
          </cell>
          <cell r="C495">
            <v>12</v>
          </cell>
          <cell r="D495">
            <v>12</v>
          </cell>
          <cell r="E495" t="str">
            <v/>
          </cell>
          <cell r="F495" t="str">
            <v>2</v>
          </cell>
        </row>
        <row r="496">
          <cell r="A496" t="str">
            <v>LUCIANO MORAIS LIAO</v>
          </cell>
          <cell r="B496" t="str">
            <v>2</v>
          </cell>
          <cell r="C496">
            <v>12</v>
          </cell>
          <cell r="D496">
            <v>12</v>
          </cell>
          <cell r="E496" t="str">
            <v/>
          </cell>
          <cell r="F496" t="str">
            <v>2</v>
          </cell>
        </row>
        <row r="497">
          <cell r="A497" t="str">
            <v>AUGUSTO CESAR</v>
          </cell>
          <cell r="B497" t="str">
            <v>2</v>
          </cell>
          <cell r="C497">
            <v>12</v>
          </cell>
          <cell r="D497">
            <v>12</v>
          </cell>
          <cell r="E497" t="str">
            <v/>
          </cell>
          <cell r="F497" t="str">
            <v>2</v>
          </cell>
        </row>
        <row r="498">
          <cell r="A498" t="str">
            <v>ANSELMO FORTUNATO RUIZ RODRIGUEZ</v>
          </cell>
          <cell r="B498" t="str">
            <v>2</v>
          </cell>
          <cell r="C498">
            <v>12</v>
          </cell>
          <cell r="D498">
            <v>12</v>
          </cell>
          <cell r="E498" t="str">
            <v/>
          </cell>
          <cell r="F498" t="str">
            <v>2</v>
          </cell>
        </row>
        <row r="499">
          <cell r="A499" t="str">
            <v>MARIA CRISTINA DOS SANTOS</v>
          </cell>
          <cell r="B499" t="str">
            <v>2</v>
          </cell>
          <cell r="C499">
            <v>12</v>
          </cell>
          <cell r="D499">
            <v>12</v>
          </cell>
          <cell r="E499" t="str">
            <v/>
          </cell>
          <cell r="F499" t="str">
            <v>2</v>
          </cell>
        </row>
        <row r="500">
          <cell r="A500" t="str">
            <v>AURO ATSUSHI TANAKA</v>
          </cell>
          <cell r="B500" t="str">
            <v>1D</v>
          </cell>
          <cell r="C500">
            <v>12</v>
          </cell>
          <cell r="D500">
            <v>12</v>
          </cell>
          <cell r="E500" t="str">
            <v/>
          </cell>
          <cell r="F500" t="str">
            <v>1D</v>
          </cell>
        </row>
        <row r="501">
          <cell r="A501" t="str">
            <v>GALBA MARIA DE CAMPOS TAKAKI</v>
          </cell>
          <cell r="B501" t="str">
            <v>1B</v>
          </cell>
          <cell r="C501">
            <v>12</v>
          </cell>
          <cell r="D501">
            <v>12</v>
          </cell>
          <cell r="E501" t="str">
            <v/>
          </cell>
          <cell r="F501" t="str">
            <v>1B</v>
          </cell>
        </row>
        <row r="502">
          <cell r="A502" t="str">
            <v>BENEDITO BORGES DA SILVA</v>
          </cell>
          <cell r="B502" t="str">
            <v>1B</v>
          </cell>
          <cell r="C502">
            <v>12</v>
          </cell>
          <cell r="D502">
            <v>12</v>
          </cell>
          <cell r="E502" t="str">
            <v/>
          </cell>
          <cell r="F502" t="str">
            <v>1B</v>
          </cell>
        </row>
        <row r="503">
          <cell r="A503" t="str">
            <v>WALDIR PEREIRA ELIAS JUNIOR</v>
          </cell>
          <cell r="B503" t="str">
            <v>2</v>
          </cell>
          <cell r="C503">
            <v>12</v>
          </cell>
          <cell r="D503">
            <v>12</v>
          </cell>
          <cell r="E503" t="str">
            <v/>
          </cell>
          <cell r="F503" t="str">
            <v>2</v>
          </cell>
        </row>
        <row r="504">
          <cell r="A504" t="str">
            <v>MARIA SANTINA DE CASTRO DONINI</v>
          </cell>
          <cell r="B504" t="str">
            <v>2</v>
          </cell>
          <cell r="C504">
            <v>2</v>
          </cell>
          <cell r="D504">
            <v>2</v>
          </cell>
          <cell r="E504" t="str">
            <v/>
          </cell>
          <cell r="F504" t="str">
            <v>2</v>
          </cell>
        </row>
        <row r="505">
          <cell r="A505" t="str">
            <v>ROMMEL MARIO RODRIGUEZ BURBANO</v>
          </cell>
          <cell r="B505" t="str">
            <v>1C</v>
          </cell>
          <cell r="C505">
            <v>12</v>
          </cell>
          <cell r="D505">
            <v>12</v>
          </cell>
          <cell r="E505" t="str">
            <v/>
          </cell>
          <cell r="F505" t="str">
            <v>1C</v>
          </cell>
        </row>
        <row r="506">
          <cell r="A506" t="str">
            <v>NIVALDO ANTONIO PARIZOTTO</v>
          </cell>
          <cell r="B506" t="str">
            <v>1B</v>
          </cell>
          <cell r="C506">
            <v>12</v>
          </cell>
          <cell r="D506">
            <v>12</v>
          </cell>
          <cell r="E506" t="str">
            <v/>
          </cell>
          <cell r="F506" t="str">
            <v>1B</v>
          </cell>
        </row>
        <row r="507">
          <cell r="A507" t="str">
            <v>MARGARETH DE LARA CAPURRO GUIMARAES</v>
          </cell>
          <cell r="B507" t="str">
            <v>2</v>
          </cell>
          <cell r="C507">
            <v>12</v>
          </cell>
          <cell r="D507">
            <v>12</v>
          </cell>
          <cell r="E507" t="str">
            <v/>
          </cell>
          <cell r="F507" t="str">
            <v>2</v>
          </cell>
        </row>
        <row r="508">
          <cell r="A508" t="str">
            <v>ANA GISELE DA COSTA NEVES FERREIRA</v>
          </cell>
          <cell r="B508" t="str">
            <v>2</v>
          </cell>
          <cell r="C508">
            <v>12</v>
          </cell>
          <cell r="D508">
            <v>12</v>
          </cell>
          <cell r="E508" t="str">
            <v/>
          </cell>
          <cell r="F508" t="str">
            <v>2</v>
          </cell>
        </row>
        <row r="509">
          <cell r="A509" t="str">
            <v>IURI DRUMOND LOURO</v>
          </cell>
          <cell r="B509" t="str">
            <v>2</v>
          </cell>
          <cell r="C509">
            <v>12</v>
          </cell>
          <cell r="D509">
            <v>12</v>
          </cell>
          <cell r="E509" t="str">
            <v/>
          </cell>
          <cell r="F509" t="str">
            <v>2</v>
          </cell>
        </row>
        <row r="510">
          <cell r="A510" t="str">
            <v>WALDELY DE OLIVEIRA DIAS</v>
          </cell>
          <cell r="B510" t="str">
            <v>2</v>
          </cell>
          <cell r="C510">
            <v>12</v>
          </cell>
          <cell r="D510">
            <v>10</v>
          </cell>
          <cell r="E510" t="str">
            <v/>
          </cell>
          <cell r="F510" t="str">
            <v>2</v>
          </cell>
        </row>
        <row r="511">
          <cell r="A511" t="str">
            <v>BERNARDO ANTONIO PEREZ DA GAMA</v>
          </cell>
          <cell r="B511" t="str">
            <v>1D</v>
          </cell>
          <cell r="C511">
            <v>12</v>
          </cell>
          <cell r="D511">
            <v>12</v>
          </cell>
          <cell r="E511" t="str">
            <v/>
          </cell>
          <cell r="F511" t="str">
            <v>1D</v>
          </cell>
        </row>
        <row r="512">
          <cell r="A512" t="str">
            <v>OSCAR BRUNA ROMERO</v>
          </cell>
          <cell r="B512" t="str">
            <v>1C</v>
          </cell>
          <cell r="C512">
            <v>12</v>
          </cell>
          <cell r="D512">
            <v>12</v>
          </cell>
          <cell r="E512" t="str">
            <v/>
          </cell>
          <cell r="F512" t="str">
            <v>1C</v>
          </cell>
        </row>
        <row r="513">
          <cell r="A513" t="str">
            <v>ANGELA MEHTA DOS REIS</v>
          </cell>
          <cell r="B513" t="str">
            <v>2</v>
          </cell>
          <cell r="C513">
            <v>12</v>
          </cell>
          <cell r="D513">
            <v>12</v>
          </cell>
          <cell r="E513" t="str">
            <v/>
          </cell>
          <cell r="F513" t="str">
            <v>2</v>
          </cell>
        </row>
        <row r="514">
          <cell r="A514" t="str">
            <v>EDSON LUCAS DOS SANTOS</v>
          </cell>
          <cell r="B514" t="str">
            <v>2</v>
          </cell>
          <cell r="C514">
            <v>12</v>
          </cell>
          <cell r="D514">
            <v>12</v>
          </cell>
          <cell r="E514" t="str">
            <v/>
          </cell>
          <cell r="F514" t="str">
            <v>2</v>
          </cell>
        </row>
        <row r="515">
          <cell r="A515" t="str">
            <v>PAOLO ROGERIO DE OLIVEIRA SALVALAGGIO</v>
          </cell>
          <cell r="B515" t="str">
            <v>2</v>
          </cell>
          <cell r="C515">
            <v>12</v>
          </cell>
          <cell r="D515">
            <v>12</v>
          </cell>
          <cell r="E515" t="str">
            <v/>
          </cell>
          <cell r="F515" t="str">
            <v>2</v>
          </cell>
        </row>
        <row r="516">
          <cell r="A516" t="str">
            <v>GUILHERME AUGUSTO DE FREITAS FREGONEZI</v>
          </cell>
          <cell r="B516" t="str">
            <v>2</v>
          </cell>
          <cell r="C516">
            <v>12</v>
          </cell>
          <cell r="D516">
            <v>12</v>
          </cell>
          <cell r="E516" t="str">
            <v/>
          </cell>
          <cell r="F516" t="str">
            <v>2</v>
          </cell>
        </row>
        <row r="517">
          <cell r="A517" t="str">
            <v>FABIO LUIZ FORTI</v>
          </cell>
          <cell r="B517" t="str">
            <v>2</v>
          </cell>
          <cell r="C517">
            <v>12</v>
          </cell>
          <cell r="D517">
            <v>10</v>
          </cell>
          <cell r="E517" t="str">
            <v/>
          </cell>
          <cell r="F517" t="str">
            <v>2</v>
          </cell>
        </row>
        <row r="518">
          <cell r="A518" t="str">
            <v>OSMAR ALVES LAMEIRA</v>
          </cell>
          <cell r="B518" t="str">
            <v>2</v>
          </cell>
          <cell r="C518">
            <v>12</v>
          </cell>
          <cell r="D518">
            <v>12</v>
          </cell>
          <cell r="E518" t="str">
            <v/>
          </cell>
          <cell r="F518" t="str">
            <v>2</v>
          </cell>
        </row>
        <row r="519">
          <cell r="A519" t="str">
            <v>MARCOS TAVARES DIAS</v>
          </cell>
          <cell r="B519" t="str">
            <v>1D</v>
          </cell>
          <cell r="C519">
            <v>12</v>
          </cell>
          <cell r="D519">
            <v>10</v>
          </cell>
          <cell r="E519" t="str">
            <v/>
          </cell>
          <cell r="F519" t="str">
            <v>1D</v>
          </cell>
        </row>
        <row r="520">
          <cell r="A520" t="str">
            <v>ELIZABETH NATAL DE GASPARI</v>
          </cell>
          <cell r="B520" t="str">
            <v>2</v>
          </cell>
          <cell r="C520">
            <v>12</v>
          </cell>
          <cell r="D520">
            <v>12</v>
          </cell>
          <cell r="E520" t="str">
            <v/>
          </cell>
          <cell r="F520" t="str">
            <v>2</v>
          </cell>
        </row>
        <row r="521">
          <cell r="A521" t="str">
            <v>MARIA DO PERPETUO SOCORRO RODRIGUES CHAVES</v>
          </cell>
          <cell r="B521" t="str">
            <v>2</v>
          </cell>
          <cell r="C521">
            <v>12</v>
          </cell>
          <cell r="D521">
            <v>12</v>
          </cell>
          <cell r="E521" t="str">
            <v/>
          </cell>
          <cell r="F521" t="str">
            <v>2</v>
          </cell>
        </row>
        <row r="522">
          <cell r="A522" t="str">
            <v>CARLOS ROBERTO JORGE SOARES</v>
          </cell>
          <cell r="B522" t="str">
            <v/>
          </cell>
          <cell r="E522" t="str">
            <v>2</v>
          </cell>
          <cell r="F522" t="str">
            <v>2</v>
          </cell>
        </row>
        <row r="523">
          <cell r="A523" t="str">
            <v>IRINA KERKIS</v>
          </cell>
          <cell r="B523" t="str">
            <v>1D</v>
          </cell>
          <cell r="C523">
            <v>12</v>
          </cell>
          <cell r="D523">
            <v>12</v>
          </cell>
          <cell r="E523" t="str">
            <v/>
          </cell>
          <cell r="F523" t="str">
            <v>1D</v>
          </cell>
        </row>
        <row r="524">
          <cell r="A524" t="str">
            <v>MIRNA HELENA REGALI SELEGHIM</v>
          </cell>
          <cell r="B524" t="str">
            <v>2</v>
          </cell>
          <cell r="C524">
            <v>12</v>
          </cell>
          <cell r="D524">
            <v>12</v>
          </cell>
          <cell r="E524" t="str">
            <v/>
          </cell>
          <cell r="F524" t="str">
            <v>2</v>
          </cell>
        </row>
        <row r="525">
          <cell r="A525" t="str">
            <v>JOAO RENATO REBELLO PINHO</v>
          </cell>
          <cell r="B525" t="str">
            <v>2</v>
          </cell>
          <cell r="C525">
            <v>12</v>
          </cell>
          <cell r="D525">
            <v>12</v>
          </cell>
          <cell r="E525" t="str">
            <v/>
          </cell>
          <cell r="F525" t="str">
            <v>2</v>
          </cell>
        </row>
        <row r="526">
          <cell r="A526" t="str">
            <v>JOSE GREGORIO CABRERA GOMEZ</v>
          </cell>
          <cell r="B526" t="str">
            <v/>
          </cell>
          <cell r="E526" t="str">
            <v>2</v>
          </cell>
          <cell r="F526" t="str">
            <v>2</v>
          </cell>
        </row>
        <row r="527">
          <cell r="A527" t="str">
            <v>MARIA DE LOURDES PINHEIRO RUIVO</v>
          </cell>
          <cell r="B527" t="str">
            <v>2</v>
          </cell>
          <cell r="C527">
            <v>2</v>
          </cell>
          <cell r="D527">
            <v>2</v>
          </cell>
          <cell r="E527" t="str">
            <v/>
          </cell>
          <cell r="F527" t="str">
            <v>2</v>
          </cell>
        </row>
        <row r="528">
          <cell r="A528" t="str">
            <v>MARCOS DIAS PEREIRA</v>
          </cell>
          <cell r="B528" t="str">
            <v>2</v>
          </cell>
          <cell r="C528">
            <v>12</v>
          </cell>
          <cell r="D528">
            <v>12</v>
          </cell>
          <cell r="E528" t="str">
            <v/>
          </cell>
          <cell r="F528" t="str">
            <v>2</v>
          </cell>
        </row>
        <row r="529">
          <cell r="A529" t="str">
            <v>ADRIANA MALHEIRO</v>
          </cell>
          <cell r="B529" t="str">
            <v>2</v>
          </cell>
          <cell r="C529">
            <v>12</v>
          </cell>
          <cell r="D529">
            <v>10</v>
          </cell>
          <cell r="E529" t="str">
            <v/>
          </cell>
          <cell r="F529" t="str">
            <v>2</v>
          </cell>
        </row>
        <row r="530">
          <cell r="A530" t="str">
            <v>MARCO ANTONIO UTRERA MARTINES</v>
          </cell>
          <cell r="B530" t="str">
            <v>2</v>
          </cell>
          <cell r="C530">
            <v>12</v>
          </cell>
          <cell r="D530">
            <v>12</v>
          </cell>
          <cell r="E530" t="str">
            <v/>
          </cell>
          <cell r="F530" t="str">
            <v>2</v>
          </cell>
        </row>
        <row r="531">
          <cell r="A531" t="str">
            <v>SARA MARIA THOMAZZI</v>
          </cell>
          <cell r="B531" t="str">
            <v>2</v>
          </cell>
          <cell r="C531">
            <v>12</v>
          </cell>
          <cell r="D531">
            <v>12</v>
          </cell>
          <cell r="E531" t="str">
            <v/>
          </cell>
          <cell r="F531" t="str">
            <v>2</v>
          </cell>
        </row>
        <row r="532">
          <cell r="A532" t="str">
            <v>DEBORA MARCONDES BASTOS PEREIRA MILORI</v>
          </cell>
          <cell r="B532" t="str">
            <v>1D</v>
          </cell>
          <cell r="C532">
            <v>12</v>
          </cell>
          <cell r="D532">
            <v>12</v>
          </cell>
          <cell r="E532" t="str">
            <v/>
          </cell>
          <cell r="F532" t="str">
            <v>1D</v>
          </cell>
        </row>
        <row r="533">
          <cell r="A533" t="str">
            <v>ANDRE KIPNIS</v>
          </cell>
          <cell r="B533" t="str">
            <v>2</v>
          </cell>
          <cell r="C533">
            <v>12</v>
          </cell>
          <cell r="D533">
            <v>12</v>
          </cell>
          <cell r="E533" t="str">
            <v/>
          </cell>
          <cell r="F533" t="str">
            <v>2</v>
          </cell>
        </row>
        <row r="534">
          <cell r="A534" t="str">
            <v>ALDALEA LOPES BRANDES MARQUES</v>
          </cell>
          <cell r="B534" t="str">
            <v>2</v>
          </cell>
          <cell r="C534">
            <v>12</v>
          </cell>
          <cell r="D534">
            <v>12</v>
          </cell>
          <cell r="E534" t="str">
            <v/>
          </cell>
          <cell r="F534" t="str">
            <v>2</v>
          </cell>
        </row>
        <row r="535">
          <cell r="A535" t="str">
            <v>BIANCA WALERIA BERTONI</v>
          </cell>
          <cell r="B535" t="str">
            <v>2</v>
          </cell>
          <cell r="C535">
            <v>12</v>
          </cell>
          <cell r="D535">
            <v>12</v>
          </cell>
          <cell r="E535" t="str">
            <v/>
          </cell>
          <cell r="F535" t="str">
            <v>2</v>
          </cell>
        </row>
        <row r="536">
          <cell r="A536" t="str">
            <v>AGUINALDO ROBERTO PINTO</v>
          </cell>
          <cell r="B536" t="str">
            <v>1D</v>
          </cell>
          <cell r="C536">
            <v>12</v>
          </cell>
          <cell r="D536">
            <v>12</v>
          </cell>
          <cell r="E536" t="str">
            <v/>
          </cell>
          <cell r="F536" t="str">
            <v>1D</v>
          </cell>
        </row>
        <row r="537">
          <cell r="A537" t="str">
            <v>LUIZIANA FERREIRA DA SILVA</v>
          </cell>
          <cell r="B537" t="str">
            <v/>
          </cell>
          <cell r="E537" t="str">
            <v>2</v>
          </cell>
          <cell r="F537" t="str">
            <v>2</v>
          </cell>
        </row>
        <row r="538">
          <cell r="A538" t="str">
            <v>ANA TERESA LOMBARDI</v>
          </cell>
          <cell r="B538" t="str">
            <v>1D</v>
          </cell>
          <cell r="C538">
            <v>12</v>
          </cell>
          <cell r="D538">
            <v>10</v>
          </cell>
          <cell r="E538" t="str">
            <v/>
          </cell>
          <cell r="F538" t="str">
            <v>1D</v>
          </cell>
        </row>
        <row r="539">
          <cell r="A539" t="str">
            <v>MARIA FILOMENA DE ANDRADE RODRIGUES</v>
          </cell>
          <cell r="B539" t="str">
            <v/>
          </cell>
          <cell r="E539" t="str">
            <v>2</v>
          </cell>
          <cell r="F539" t="str">
            <v>2</v>
          </cell>
        </row>
        <row r="540">
          <cell r="A540" t="str">
            <v>MARIANA HELENA CHAVES</v>
          </cell>
          <cell r="B540" t="str">
            <v>2</v>
          </cell>
          <cell r="C540">
            <v>12</v>
          </cell>
          <cell r="D540">
            <v>10</v>
          </cell>
          <cell r="E540" t="str">
            <v/>
          </cell>
          <cell r="F540" t="str">
            <v>2</v>
          </cell>
        </row>
        <row r="541">
          <cell r="A541" t="str">
            <v>DOMINGOS TABAJARA DE OLIVEIRA MARTINS</v>
          </cell>
          <cell r="B541" t="str">
            <v>1D</v>
          </cell>
          <cell r="C541">
            <v>12</v>
          </cell>
          <cell r="D541">
            <v>12</v>
          </cell>
          <cell r="E541" t="str">
            <v/>
          </cell>
          <cell r="F541" t="str">
            <v>1D</v>
          </cell>
        </row>
        <row r="542">
          <cell r="A542" t="str">
            <v>ANA MARIA MORO</v>
          </cell>
          <cell r="B542" t="str">
            <v/>
          </cell>
          <cell r="E542" t="str">
            <v>2</v>
          </cell>
          <cell r="F542" t="str">
            <v>2</v>
          </cell>
        </row>
        <row r="543">
          <cell r="A543" t="str">
            <v>ANDREA BALAN</v>
          </cell>
          <cell r="B543" t="str">
            <v>2</v>
          </cell>
          <cell r="C543">
            <v>12</v>
          </cell>
          <cell r="D543">
            <v>12</v>
          </cell>
          <cell r="E543" t="str">
            <v/>
          </cell>
          <cell r="F543" t="str">
            <v>2</v>
          </cell>
        </row>
        <row r="544">
          <cell r="A544" t="str">
            <v>VADIM VIVIANI</v>
          </cell>
          <cell r="B544" t="str">
            <v>2</v>
          </cell>
          <cell r="C544">
            <v>12</v>
          </cell>
          <cell r="D544">
            <v>12</v>
          </cell>
          <cell r="E544" t="str">
            <v/>
          </cell>
          <cell r="F544" t="str">
            <v>2</v>
          </cell>
        </row>
        <row r="545">
          <cell r="A545" t="str">
            <v>MANOEL ADRIAO GOMES FILHO</v>
          </cell>
          <cell r="B545" t="str">
            <v>2</v>
          </cell>
          <cell r="C545">
            <v>12</v>
          </cell>
          <cell r="D545">
            <v>10</v>
          </cell>
          <cell r="E545" t="str">
            <v/>
          </cell>
          <cell r="F545" t="str">
            <v>2</v>
          </cell>
        </row>
        <row r="546">
          <cell r="A546" t="str">
            <v>FERNANDA CALHETA VIEIRA</v>
          </cell>
          <cell r="B546" t="str">
            <v>2</v>
          </cell>
          <cell r="C546">
            <v>2</v>
          </cell>
          <cell r="D546">
            <v>2</v>
          </cell>
          <cell r="E546" t="str">
            <v/>
          </cell>
          <cell r="F546" t="str">
            <v>2</v>
          </cell>
        </row>
        <row r="547">
          <cell r="A547" t="str">
            <v>JARBAS RODRIGUES DE OLIVEIRA</v>
          </cell>
          <cell r="B547" t="str">
            <v>2</v>
          </cell>
          <cell r="C547">
            <v>12</v>
          </cell>
          <cell r="D547">
            <v>12</v>
          </cell>
          <cell r="E547" t="str">
            <v/>
          </cell>
          <cell r="F547" t="str">
            <v>2</v>
          </cell>
        </row>
        <row r="548">
          <cell r="A548" t="str">
            <v>VALDIR ALVES FACUNDO</v>
          </cell>
          <cell r="B548" t="str">
            <v>2</v>
          </cell>
          <cell r="C548">
            <v>12</v>
          </cell>
          <cell r="D548">
            <v>12</v>
          </cell>
          <cell r="E548" t="str">
            <v/>
          </cell>
          <cell r="F548" t="str">
            <v>2</v>
          </cell>
        </row>
        <row r="549">
          <cell r="A549" t="str">
            <v>CRISTIANE SANCHEZ FARINAS</v>
          </cell>
          <cell r="B549" t="str">
            <v>2</v>
          </cell>
          <cell r="C549">
            <v>12</v>
          </cell>
          <cell r="D549">
            <v>12</v>
          </cell>
          <cell r="E549" t="str">
            <v/>
          </cell>
          <cell r="F549" t="str">
            <v>2</v>
          </cell>
        </row>
        <row r="550">
          <cell r="A550" t="str">
            <v>ADRIAN MARTIN POHLIT</v>
          </cell>
          <cell r="B550" t="str">
            <v>2</v>
          </cell>
          <cell r="C550">
            <v>12</v>
          </cell>
          <cell r="D550">
            <v>12</v>
          </cell>
          <cell r="E550" t="str">
            <v/>
          </cell>
          <cell r="F550" t="str">
            <v>2</v>
          </cell>
        </row>
        <row r="551">
          <cell r="A551" t="str">
            <v>ELIANE NAMIE MIYAJI</v>
          </cell>
          <cell r="B551" t="str">
            <v>1C</v>
          </cell>
          <cell r="C551">
            <v>12</v>
          </cell>
          <cell r="D551">
            <v>12</v>
          </cell>
          <cell r="E551" t="str">
            <v/>
          </cell>
          <cell r="F551" t="str">
            <v>1C</v>
          </cell>
        </row>
        <row r="552">
          <cell r="A552" t="str">
            <v>MARIA LEONOR SARNO DE OLIVEIRA</v>
          </cell>
          <cell r="B552" t="str">
            <v>2</v>
          </cell>
          <cell r="C552">
            <v>12</v>
          </cell>
          <cell r="D552">
            <v>12</v>
          </cell>
          <cell r="E552" t="str">
            <v/>
          </cell>
          <cell r="F552" t="str">
            <v>2</v>
          </cell>
        </row>
        <row r="553">
          <cell r="A553" t="str">
            <v>MARIO HENRIQUE DE BARROS</v>
          </cell>
          <cell r="B553" t="str">
            <v>1D</v>
          </cell>
          <cell r="C553">
            <v>12</v>
          </cell>
          <cell r="D553">
            <v>12</v>
          </cell>
          <cell r="E553" t="str">
            <v/>
          </cell>
          <cell r="F553" t="str">
            <v>1D</v>
          </cell>
        </row>
        <row r="554">
          <cell r="A554" t="str">
            <v>MARIA DAS GRACAS CARNEIRO DA CUNHA</v>
          </cell>
          <cell r="B554" t="str">
            <v>2</v>
          </cell>
          <cell r="C554">
            <v>12</v>
          </cell>
          <cell r="D554">
            <v>12</v>
          </cell>
          <cell r="E554" t="str">
            <v/>
          </cell>
          <cell r="F554" t="str">
            <v>2</v>
          </cell>
        </row>
        <row r="555">
          <cell r="A555" t="str">
            <v>ALAN CAVALCANTI DA CUNHA</v>
          </cell>
          <cell r="B555" t="str">
            <v>2</v>
          </cell>
          <cell r="C555">
            <v>7</v>
          </cell>
          <cell r="D555">
            <v>5</v>
          </cell>
          <cell r="E555" t="str">
            <v/>
          </cell>
          <cell r="F555" t="str">
            <v>2</v>
          </cell>
        </row>
        <row r="556">
          <cell r="A556" t="str">
            <v>ANDREAS KAROLY GOMBERT</v>
          </cell>
          <cell r="B556" t="str">
            <v>2</v>
          </cell>
          <cell r="C556">
            <v>12</v>
          </cell>
          <cell r="D556">
            <v>12</v>
          </cell>
          <cell r="E556" t="str">
            <v/>
          </cell>
          <cell r="F556" t="str">
            <v>2</v>
          </cell>
        </row>
        <row r="557">
          <cell r="A557" t="str">
            <v>LINDOMAR ROBERTO DAMASCENO DA SILVA</v>
          </cell>
          <cell r="B557" t="str">
            <v/>
          </cell>
          <cell r="E557" t="str">
            <v>2</v>
          </cell>
          <cell r="F557" t="str">
            <v>2</v>
          </cell>
        </row>
        <row r="558">
          <cell r="A558" t="str">
            <v>WLADIMIR PADILHA DA SILVA</v>
          </cell>
          <cell r="B558" t="str">
            <v>2</v>
          </cell>
          <cell r="C558">
            <v>12</v>
          </cell>
          <cell r="D558">
            <v>12</v>
          </cell>
          <cell r="E558" t="str">
            <v/>
          </cell>
          <cell r="F558" t="str">
            <v>2</v>
          </cell>
        </row>
        <row r="559">
          <cell r="A559" t="str">
            <v>LARA DURAES SETTE</v>
          </cell>
          <cell r="B559" t="str">
            <v>2</v>
          </cell>
          <cell r="C559">
            <v>12</v>
          </cell>
          <cell r="D559">
            <v>12</v>
          </cell>
          <cell r="E559" t="str">
            <v/>
          </cell>
          <cell r="F559" t="str">
            <v>2</v>
          </cell>
        </row>
        <row r="560">
          <cell r="A560" t="str">
            <v>CECILIA VERONICA NUNEZ</v>
          </cell>
          <cell r="B560" t="str">
            <v>2</v>
          </cell>
          <cell r="C560">
            <v>12</v>
          </cell>
          <cell r="D560">
            <v>12</v>
          </cell>
          <cell r="E560" t="str">
            <v/>
          </cell>
          <cell r="F560" t="str">
            <v>2</v>
          </cell>
        </row>
        <row r="561">
          <cell r="A561" t="str">
            <v>MARIO AUGUSTO GONCALVES JARDIM</v>
          </cell>
          <cell r="B561" t="str">
            <v>2</v>
          </cell>
          <cell r="C561">
            <v>12</v>
          </cell>
          <cell r="D561">
            <v>12</v>
          </cell>
          <cell r="E561" t="str">
            <v/>
          </cell>
          <cell r="F561" t="str">
            <v>2</v>
          </cell>
        </row>
        <row r="562">
          <cell r="A562" t="str">
            <v>LEANDRO VALLE FERREIRA</v>
          </cell>
          <cell r="B562" t="str">
            <v>2</v>
          </cell>
          <cell r="C562">
            <v>2</v>
          </cell>
          <cell r="D562">
            <v>2</v>
          </cell>
          <cell r="E562" t="str">
            <v/>
          </cell>
          <cell r="F562" t="str">
            <v>2</v>
          </cell>
        </row>
        <row r="563">
          <cell r="A563" t="str">
            <v>PEDRO PAULO CORBI</v>
          </cell>
          <cell r="B563" t="str">
            <v>2</v>
          </cell>
          <cell r="C563">
            <v>12</v>
          </cell>
          <cell r="D563">
            <v>12</v>
          </cell>
          <cell r="E563" t="str">
            <v/>
          </cell>
          <cell r="F563" t="str">
            <v>2</v>
          </cell>
        </row>
        <row r="564">
          <cell r="A564" t="str">
            <v>ALEXANDRE LUIS PADOVAN ALEIXO</v>
          </cell>
          <cell r="B564" t="str">
            <v>1D</v>
          </cell>
          <cell r="C564">
            <v>12</v>
          </cell>
          <cell r="D564">
            <v>12</v>
          </cell>
          <cell r="E564" t="str">
            <v/>
          </cell>
          <cell r="F564" t="str">
            <v>1D</v>
          </cell>
        </row>
        <row r="565">
          <cell r="A565" t="str">
            <v>SEBASTIAO TAVARES DE REZENDE</v>
          </cell>
          <cell r="B565" t="str">
            <v>2</v>
          </cell>
          <cell r="C565">
            <v>12</v>
          </cell>
          <cell r="D565">
            <v>12</v>
          </cell>
          <cell r="E565" t="str">
            <v/>
          </cell>
          <cell r="F565" t="str">
            <v>2</v>
          </cell>
        </row>
        <row r="566">
          <cell r="A566" t="str">
            <v>INACIO DE LOIOLA MEIRELLES JUNQUEIRA DE AZEVEDO</v>
          </cell>
          <cell r="B566" t="str">
            <v>2</v>
          </cell>
          <cell r="C566">
            <v>12</v>
          </cell>
          <cell r="D566">
            <v>12</v>
          </cell>
          <cell r="E566" t="str">
            <v/>
          </cell>
          <cell r="F566" t="str">
            <v>2</v>
          </cell>
        </row>
        <row r="567">
          <cell r="A567" t="str">
            <v>SILVANIA MARIA MENDES VASCONCELOS PATROCINIO</v>
          </cell>
          <cell r="B567" t="str">
            <v>1D</v>
          </cell>
          <cell r="C567">
            <v>12</v>
          </cell>
          <cell r="D567">
            <v>12</v>
          </cell>
          <cell r="E567" t="str">
            <v/>
          </cell>
          <cell r="F567" t="str">
            <v>1D</v>
          </cell>
        </row>
        <row r="568">
          <cell r="A568" t="str">
            <v>MARIA EUGENIA DUARTE NOSEDA</v>
          </cell>
          <cell r="B568" t="str">
            <v>1D</v>
          </cell>
          <cell r="C568">
            <v>12</v>
          </cell>
          <cell r="D568">
            <v>12</v>
          </cell>
          <cell r="E568" t="str">
            <v/>
          </cell>
          <cell r="F568" t="str">
            <v>1D</v>
          </cell>
        </row>
        <row r="569">
          <cell r="A569" t="str">
            <v>AMILTON PAULO RAPOSO COSTA</v>
          </cell>
          <cell r="B569" t="str">
            <v>2</v>
          </cell>
          <cell r="C569">
            <v>12</v>
          </cell>
          <cell r="D569">
            <v>12</v>
          </cell>
          <cell r="E569" t="str">
            <v/>
          </cell>
          <cell r="F569" t="str">
            <v>2</v>
          </cell>
        </row>
        <row r="570">
          <cell r="A570" t="str">
            <v>RONALDO ZUCATELLI MENDONCA</v>
          </cell>
          <cell r="B570" t="str">
            <v>2</v>
          </cell>
          <cell r="C570">
            <v>12</v>
          </cell>
          <cell r="D570">
            <v>10</v>
          </cell>
          <cell r="E570" t="str">
            <v/>
          </cell>
          <cell r="F570" t="str">
            <v>2</v>
          </cell>
        </row>
        <row r="571">
          <cell r="A571" t="str">
            <v>DARCI MORAES BARROS BATTESTI</v>
          </cell>
          <cell r="B571" t="str">
            <v>2</v>
          </cell>
          <cell r="C571">
            <v>12</v>
          </cell>
          <cell r="D571">
            <v>12</v>
          </cell>
          <cell r="E571" t="str">
            <v/>
          </cell>
          <cell r="F571" t="str">
            <v>2</v>
          </cell>
        </row>
        <row r="572">
          <cell r="A572" t="str">
            <v>SILVIA LIMA COSTA</v>
          </cell>
          <cell r="B572" t="str">
            <v>2</v>
          </cell>
          <cell r="C572">
            <v>12</v>
          </cell>
          <cell r="D572">
            <v>12</v>
          </cell>
          <cell r="E572" t="str">
            <v/>
          </cell>
          <cell r="F572" t="str">
            <v>2</v>
          </cell>
        </row>
        <row r="573">
          <cell r="A573" t="str">
            <v>VALERIA MONTEZE GUIMARAES</v>
          </cell>
          <cell r="B573" t="str">
            <v>2</v>
          </cell>
          <cell r="C573">
            <v>12</v>
          </cell>
          <cell r="D573">
            <v>10</v>
          </cell>
          <cell r="E573" t="str">
            <v/>
          </cell>
          <cell r="F573" t="str">
            <v>2</v>
          </cell>
        </row>
        <row r="574">
          <cell r="A574" t="str">
            <v>ADENISE LORENCI WOICIECHOWSKI</v>
          </cell>
          <cell r="B574" t="str">
            <v>2</v>
          </cell>
          <cell r="C574">
            <v>12</v>
          </cell>
          <cell r="D574">
            <v>12</v>
          </cell>
          <cell r="E574" t="str">
            <v/>
          </cell>
          <cell r="F574" t="str">
            <v>2</v>
          </cell>
        </row>
        <row r="575">
          <cell r="A575" t="str">
            <v>NOELI JUAREZ FERLA</v>
          </cell>
          <cell r="B575" t="str">
            <v>2</v>
          </cell>
          <cell r="C575">
            <v>12</v>
          </cell>
          <cell r="D575">
            <v>12</v>
          </cell>
          <cell r="E575" t="str">
            <v/>
          </cell>
          <cell r="F575" t="str">
            <v>2</v>
          </cell>
        </row>
        <row r="576">
          <cell r="A576" t="str">
            <v>ANDRE LUIZ MARTINEZ DE OLIVEIRA</v>
          </cell>
          <cell r="B576" t="str">
            <v/>
          </cell>
          <cell r="E576" t="str">
            <v>2</v>
          </cell>
          <cell r="F576" t="str">
            <v>2</v>
          </cell>
        </row>
        <row r="577">
          <cell r="A577" t="str">
            <v>ADILSON BEATRIZ</v>
          </cell>
          <cell r="B577" t="str">
            <v>2</v>
          </cell>
          <cell r="C577">
            <v>12</v>
          </cell>
          <cell r="D577">
            <v>12</v>
          </cell>
          <cell r="E577" t="str">
            <v/>
          </cell>
          <cell r="F577" t="str">
            <v>2</v>
          </cell>
        </row>
        <row r="578">
          <cell r="A578" t="str">
            <v>CRISTINA MARIA DE SOUZA MOTTA</v>
          </cell>
          <cell r="B578" t="str">
            <v>1D</v>
          </cell>
          <cell r="C578">
            <v>12</v>
          </cell>
          <cell r="D578">
            <v>12</v>
          </cell>
          <cell r="E578" t="str">
            <v/>
          </cell>
          <cell r="F578" t="str">
            <v>1D</v>
          </cell>
        </row>
        <row r="579">
          <cell r="A579" t="str">
            <v>JULIO SANTOS REBOUCAS</v>
          </cell>
          <cell r="B579" t="str">
            <v>1D</v>
          </cell>
          <cell r="C579">
            <v>12</v>
          </cell>
          <cell r="D579">
            <v>12</v>
          </cell>
          <cell r="E579" t="str">
            <v/>
          </cell>
          <cell r="F579" t="str">
            <v>1D</v>
          </cell>
        </row>
        <row r="580">
          <cell r="A580" t="str">
            <v>MARCOS ANTONIO LIMA BRAGANCA</v>
          </cell>
          <cell r="B580" t="str">
            <v>2</v>
          </cell>
          <cell r="C580">
            <v>2</v>
          </cell>
          <cell r="D580">
            <v>2</v>
          </cell>
          <cell r="E580" t="str">
            <v/>
          </cell>
          <cell r="F580" t="str">
            <v>2</v>
          </cell>
        </row>
        <row r="581">
          <cell r="A581" t="str">
            <v>LUCIANO KALABRIC SILVA</v>
          </cell>
          <cell r="B581" t="str">
            <v>2</v>
          </cell>
          <cell r="C581">
            <v>2</v>
          </cell>
          <cell r="D581">
            <v>2</v>
          </cell>
          <cell r="E581" t="str">
            <v/>
          </cell>
          <cell r="F581" t="str">
            <v>2</v>
          </cell>
        </row>
        <row r="582">
          <cell r="A582" t="str">
            <v>WELINGTON LUIZ DE ARAUJO</v>
          </cell>
          <cell r="B582" t="str">
            <v>1B</v>
          </cell>
          <cell r="C582">
            <v>12</v>
          </cell>
          <cell r="D582">
            <v>12</v>
          </cell>
          <cell r="E582" t="str">
            <v/>
          </cell>
          <cell r="F582" t="str">
            <v>1B</v>
          </cell>
        </row>
        <row r="583">
          <cell r="A583" t="str">
            <v>MARTHA MASSAKO TANIZAKI</v>
          </cell>
          <cell r="B583" t="str">
            <v>2</v>
          </cell>
          <cell r="C583">
            <v>2</v>
          </cell>
          <cell r="D583">
            <v>2</v>
          </cell>
          <cell r="E583" t="str">
            <v/>
          </cell>
          <cell r="F583" t="str">
            <v>2</v>
          </cell>
        </row>
        <row r="584">
          <cell r="A584" t="str">
            <v>JOAO ALEXANDRE RIBEIRO GONCALVES BARBOSA</v>
          </cell>
          <cell r="B584" t="str">
            <v>1D</v>
          </cell>
          <cell r="C584">
            <v>12</v>
          </cell>
          <cell r="D584">
            <v>12</v>
          </cell>
          <cell r="E584" t="str">
            <v/>
          </cell>
          <cell r="F584" t="str">
            <v>1D</v>
          </cell>
        </row>
        <row r="585">
          <cell r="A585" t="str">
            <v>JONNY EVERSON SCHERWINSKI PEREIRA</v>
          </cell>
          <cell r="B585" t="str">
            <v>1D</v>
          </cell>
          <cell r="C585">
            <v>12</v>
          </cell>
          <cell r="D585">
            <v>12</v>
          </cell>
          <cell r="E585" t="str">
            <v/>
          </cell>
          <cell r="F585" t="str">
            <v>1D</v>
          </cell>
        </row>
        <row r="586">
          <cell r="A586" t="str">
            <v>TATSUYA NAGATA</v>
          </cell>
          <cell r="B586" t="str">
            <v>1C</v>
          </cell>
          <cell r="C586">
            <v>12</v>
          </cell>
          <cell r="D586">
            <v>12</v>
          </cell>
          <cell r="E586" t="str">
            <v/>
          </cell>
          <cell r="F586" t="str">
            <v>1C</v>
          </cell>
        </row>
        <row r="587">
          <cell r="A587" t="str">
            <v>LUIZ FILIPE PROTASIO PEREIRA</v>
          </cell>
          <cell r="B587" t="str">
            <v>2</v>
          </cell>
          <cell r="C587">
            <v>12</v>
          </cell>
          <cell r="D587">
            <v>9</v>
          </cell>
          <cell r="E587" t="str">
            <v/>
          </cell>
          <cell r="F587" t="str">
            <v>2</v>
          </cell>
        </row>
        <row r="588">
          <cell r="A588" t="str">
            <v>LUCIA DANIEL MACHADO DA SILVA</v>
          </cell>
          <cell r="B588" t="str">
            <v>1D</v>
          </cell>
          <cell r="C588">
            <v>12</v>
          </cell>
          <cell r="D588">
            <v>12</v>
          </cell>
          <cell r="E588" t="str">
            <v/>
          </cell>
          <cell r="F588" t="str">
            <v>1D</v>
          </cell>
        </row>
        <row r="589">
          <cell r="A589" t="str">
            <v>ANDERSON DE SOUZA SANT ANNA</v>
          </cell>
          <cell r="B589" t="str">
            <v>2</v>
          </cell>
          <cell r="C589">
            <v>12</v>
          </cell>
          <cell r="D589">
            <v>12</v>
          </cell>
          <cell r="E589" t="str">
            <v/>
          </cell>
          <cell r="F589" t="str">
            <v>2</v>
          </cell>
        </row>
        <row r="590">
          <cell r="A590" t="str">
            <v>TERESINHA GONCALVES DA SILVA</v>
          </cell>
          <cell r="B590" t="str">
            <v>1D</v>
          </cell>
          <cell r="C590">
            <v>12</v>
          </cell>
          <cell r="D590">
            <v>10</v>
          </cell>
          <cell r="E590" t="str">
            <v/>
          </cell>
          <cell r="F590" t="str">
            <v>1D</v>
          </cell>
        </row>
        <row r="591">
          <cell r="A591" t="str">
            <v>MARCOS DAVID FERREIRA</v>
          </cell>
          <cell r="B591" t="str">
            <v>2</v>
          </cell>
          <cell r="C591">
            <v>12</v>
          </cell>
          <cell r="D591">
            <v>12</v>
          </cell>
          <cell r="E591" t="str">
            <v/>
          </cell>
          <cell r="F591" t="str">
            <v>2</v>
          </cell>
        </row>
        <row r="592">
          <cell r="A592" t="str">
            <v>MARCIO ROBERTO VIANA DOS SANTOS</v>
          </cell>
          <cell r="B592" t="str">
            <v>1C</v>
          </cell>
          <cell r="C592">
            <v>12</v>
          </cell>
          <cell r="D592">
            <v>10</v>
          </cell>
          <cell r="E592" t="str">
            <v/>
          </cell>
          <cell r="F592" t="str">
            <v>1C</v>
          </cell>
        </row>
        <row r="593">
          <cell r="A593" t="str">
            <v>GEORGE JACKSON DE MORAES ROCHA</v>
          </cell>
          <cell r="B593" t="str">
            <v/>
          </cell>
          <cell r="E593" t="str">
            <v>2</v>
          </cell>
          <cell r="F593" t="str">
            <v>2</v>
          </cell>
        </row>
        <row r="594">
          <cell r="A594" t="str">
            <v>RANILSON DE SOUZA BEZERRA</v>
          </cell>
          <cell r="B594" t="str">
            <v>1D</v>
          </cell>
          <cell r="C594">
            <v>12</v>
          </cell>
          <cell r="D594">
            <v>10</v>
          </cell>
          <cell r="E594" t="str">
            <v/>
          </cell>
          <cell r="F594" t="str">
            <v>1D</v>
          </cell>
        </row>
        <row r="595">
          <cell r="A595" t="str">
            <v>JERONIMO LAMEIRA SILVA</v>
          </cell>
          <cell r="B595" t="str">
            <v>2</v>
          </cell>
          <cell r="C595">
            <v>12</v>
          </cell>
          <cell r="D595">
            <v>12</v>
          </cell>
          <cell r="E595" t="str">
            <v/>
          </cell>
          <cell r="F595" t="str">
            <v>2</v>
          </cell>
        </row>
        <row r="596">
          <cell r="A596" t="str">
            <v>BIANCA CRUZ NEVES</v>
          </cell>
          <cell r="B596" t="str">
            <v>2</v>
          </cell>
          <cell r="C596">
            <v>12</v>
          </cell>
          <cell r="D596">
            <v>12</v>
          </cell>
          <cell r="E596" t="str">
            <v/>
          </cell>
          <cell r="F596" t="str">
            <v>2</v>
          </cell>
        </row>
        <row r="597">
          <cell r="A597" t="str">
            <v>ROSANE NASSAR MEIRELES GUERRA</v>
          </cell>
          <cell r="B597" t="str">
            <v>2</v>
          </cell>
          <cell r="C597">
            <v>12</v>
          </cell>
          <cell r="D597">
            <v>12</v>
          </cell>
          <cell r="E597" t="str">
            <v/>
          </cell>
          <cell r="F597" t="str">
            <v>2</v>
          </cell>
        </row>
        <row r="598">
          <cell r="A598" t="str">
            <v>MAGNA SUZANA ALEXANDRE MOREIRA</v>
          </cell>
          <cell r="B598" t="str">
            <v>2</v>
          </cell>
          <cell r="C598">
            <v>12</v>
          </cell>
          <cell r="D598">
            <v>12</v>
          </cell>
          <cell r="E598" t="str">
            <v/>
          </cell>
          <cell r="F598" t="str">
            <v>2</v>
          </cell>
        </row>
        <row r="599">
          <cell r="A599" t="str">
            <v>JOAO BATISTA DE ALMEIDA E SILVA</v>
          </cell>
          <cell r="B599" t="str">
            <v>2</v>
          </cell>
          <cell r="C599">
            <v>12</v>
          </cell>
          <cell r="D599">
            <v>10</v>
          </cell>
          <cell r="E599" t="str">
            <v/>
          </cell>
          <cell r="F599" t="str">
            <v>2</v>
          </cell>
        </row>
        <row r="600">
          <cell r="A600" t="str">
            <v>LEILA TERESINHA MARANHO</v>
          </cell>
          <cell r="B600" t="str">
            <v>2</v>
          </cell>
          <cell r="C600">
            <v>2</v>
          </cell>
          <cell r="D600">
            <v>2</v>
          </cell>
          <cell r="E600" t="str">
            <v/>
          </cell>
          <cell r="F600" t="str">
            <v>2</v>
          </cell>
        </row>
        <row r="601">
          <cell r="A601" t="str">
            <v>MARTA MARIA DA CONCEICAO</v>
          </cell>
          <cell r="B601" t="str">
            <v>2</v>
          </cell>
          <cell r="C601">
            <v>12</v>
          </cell>
          <cell r="D601">
            <v>12</v>
          </cell>
          <cell r="E601" t="str">
            <v/>
          </cell>
          <cell r="F601" t="str">
            <v>2</v>
          </cell>
        </row>
        <row r="602">
          <cell r="A602" t="str">
            <v>MAITE VASLIN DE FREITAS SILVA</v>
          </cell>
          <cell r="B602" t="str">
            <v>2</v>
          </cell>
          <cell r="C602">
            <v>12</v>
          </cell>
          <cell r="D602">
            <v>12</v>
          </cell>
          <cell r="E602" t="str">
            <v/>
          </cell>
          <cell r="F602" t="str">
            <v>2</v>
          </cell>
        </row>
        <row r="603">
          <cell r="A603" t="str">
            <v>RIVA DE PAULA OLIVEIRA</v>
          </cell>
          <cell r="B603" t="str">
            <v>2</v>
          </cell>
          <cell r="C603">
            <v>12</v>
          </cell>
          <cell r="D603">
            <v>12</v>
          </cell>
          <cell r="E603" t="str">
            <v/>
          </cell>
          <cell r="F603" t="str">
            <v>2</v>
          </cell>
        </row>
        <row r="604">
          <cell r="A604" t="str">
            <v>MORSYLEIDE DE FREITAS ROSA</v>
          </cell>
          <cell r="B604" t="str">
            <v/>
          </cell>
          <cell r="E604" t="str">
            <v>1D</v>
          </cell>
          <cell r="F604" t="str">
            <v>1D</v>
          </cell>
        </row>
        <row r="605">
          <cell r="A605" t="str">
            <v>ANDERSON RODRIGUES LIMA CAIRES</v>
          </cell>
          <cell r="B605" t="str">
            <v>2</v>
          </cell>
          <cell r="C605">
            <v>12</v>
          </cell>
          <cell r="D605">
            <v>10</v>
          </cell>
          <cell r="E605" t="str">
            <v>2</v>
          </cell>
          <cell r="F605" t="str">
            <v>22</v>
          </cell>
        </row>
        <row r="606">
          <cell r="A606" t="str">
            <v>ANA PAULA TROVATTI UETANABARO</v>
          </cell>
          <cell r="B606" t="str">
            <v/>
          </cell>
          <cell r="E606" t="str">
            <v>2</v>
          </cell>
          <cell r="F606" t="str">
            <v>2</v>
          </cell>
        </row>
        <row r="607">
          <cell r="A607" t="str">
            <v>CICERO DE ANDRADE URBAN</v>
          </cell>
          <cell r="B607" t="str">
            <v>2</v>
          </cell>
          <cell r="C607">
            <v>12</v>
          </cell>
          <cell r="D607">
            <v>10</v>
          </cell>
          <cell r="E607" t="str">
            <v/>
          </cell>
          <cell r="F607" t="str">
            <v>2</v>
          </cell>
        </row>
        <row r="608">
          <cell r="A608" t="str">
            <v>IGNEZ CARACELLI</v>
          </cell>
          <cell r="B608" t="str">
            <v>2</v>
          </cell>
          <cell r="C608">
            <v>12</v>
          </cell>
          <cell r="D608">
            <v>12</v>
          </cell>
          <cell r="E608" t="str">
            <v/>
          </cell>
          <cell r="F608" t="str">
            <v>2</v>
          </cell>
        </row>
        <row r="609">
          <cell r="A609" t="str">
            <v>ELIANE GASPARINO</v>
          </cell>
          <cell r="B609" t="str">
            <v>1B</v>
          </cell>
          <cell r="C609">
            <v>12</v>
          </cell>
          <cell r="D609">
            <v>10</v>
          </cell>
          <cell r="E609" t="str">
            <v/>
          </cell>
          <cell r="F609" t="str">
            <v>1B</v>
          </cell>
        </row>
        <row r="610">
          <cell r="A610" t="str">
            <v>ALEXSANDRO BRANCO</v>
          </cell>
          <cell r="B610" t="str">
            <v>2</v>
          </cell>
          <cell r="C610">
            <v>12</v>
          </cell>
          <cell r="D610">
            <v>12</v>
          </cell>
          <cell r="E610" t="str">
            <v/>
          </cell>
          <cell r="F610" t="str">
            <v>2</v>
          </cell>
        </row>
        <row r="611">
          <cell r="A611" t="str">
            <v>JOSE GERALDO DA CRUZ PRADELLA</v>
          </cell>
          <cell r="B611" t="str">
            <v/>
          </cell>
          <cell r="E611" t="str">
            <v>1D</v>
          </cell>
          <cell r="F611" t="str">
            <v>1D</v>
          </cell>
        </row>
        <row r="612">
          <cell r="A612" t="str">
            <v>LUCINDO JOSE QUINTANS JUNIOR</v>
          </cell>
          <cell r="B612" t="str">
            <v>1C</v>
          </cell>
          <cell r="C612">
            <v>12</v>
          </cell>
          <cell r="D612">
            <v>12</v>
          </cell>
          <cell r="E612" t="str">
            <v/>
          </cell>
          <cell r="F612" t="str">
            <v>1C</v>
          </cell>
        </row>
        <row r="613">
          <cell r="A613" t="str">
            <v>ANDRE LOPES FULY</v>
          </cell>
          <cell r="B613" t="str">
            <v>2</v>
          </cell>
          <cell r="C613">
            <v>12</v>
          </cell>
          <cell r="D613">
            <v>12</v>
          </cell>
          <cell r="E613" t="str">
            <v/>
          </cell>
          <cell r="F613" t="str">
            <v>2</v>
          </cell>
        </row>
        <row r="614">
          <cell r="A614" t="str">
            <v>RICARDO ADAIME DA SILVA</v>
          </cell>
          <cell r="B614" t="str">
            <v>2</v>
          </cell>
          <cell r="C614">
            <v>12</v>
          </cell>
          <cell r="D614">
            <v>12</v>
          </cell>
          <cell r="E614" t="str">
            <v/>
          </cell>
          <cell r="F614" t="str">
            <v>2</v>
          </cell>
        </row>
        <row r="615">
          <cell r="A615" t="str">
            <v>RAPHAEL SANZIO PIMENTA</v>
          </cell>
          <cell r="B615" t="str">
            <v>2</v>
          </cell>
          <cell r="C615">
            <v>12</v>
          </cell>
          <cell r="D615">
            <v>12</v>
          </cell>
          <cell r="E615" t="str">
            <v/>
          </cell>
          <cell r="F615" t="str">
            <v>2</v>
          </cell>
        </row>
        <row r="616">
          <cell r="A616" t="str">
            <v>JOSE RONNIE CARVALHO DE VASCONCELOS</v>
          </cell>
          <cell r="B616" t="str">
            <v>2</v>
          </cell>
          <cell r="C616">
            <v>12</v>
          </cell>
          <cell r="D616">
            <v>12</v>
          </cell>
          <cell r="E616" t="str">
            <v/>
          </cell>
          <cell r="F616" t="str">
            <v>2</v>
          </cell>
        </row>
        <row r="617">
          <cell r="A617" t="str">
            <v>EDUARDO DE JESUS OLIVEIRA</v>
          </cell>
          <cell r="B617" t="str">
            <v>2</v>
          </cell>
          <cell r="C617">
            <v>2</v>
          </cell>
          <cell r="D617">
            <v>2</v>
          </cell>
          <cell r="E617" t="str">
            <v/>
          </cell>
          <cell r="F617" t="str">
            <v>2</v>
          </cell>
        </row>
        <row r="618">
          <cell r="A618" t="str">
            <v>MARCELA ROCHA DE OLIVEIRA CARRILHO</v>
          </cell>
          <cell r="B618" t="str">
            <v>2</v>
          </cell>
          <cell r="C618">
            <v>12</v>
          </cell>
          <cell r="D618">
            <v>12</v>
          </cell>
          <cell r="E618" t="str">
            <v/>
          </cell>
          <cell r="F618" t="str">
            <v>2</v>
          </cell>
        </row>
        <row r="619">
          <cell r="A619" t="str">
            <v>NEUZA MARIA ALCANTARA NEVES</v>
          </cell>
          <cell r="B619" t="str">
            <v>2</v>
          </cell>
          <cell r="C619">
            <v>12</v>
          </cell>
          <cell r="D619">
            <v>10</v>
          </cell>
          <cell r="E619" t="str">
            <v/>
          </cell>
          <cell r="F619" t="str">
            <v>2</v>
          </cell>
        </row>
        <row r="620">
          <cell r="A620" t="str">
            <v>IGOR SCHNEIDER</v>
          </cell>
          <cell r="B620" t="str">
            <v>2</v>
          </cell>
          <cell r="C620">
            <v>12</v>
          </cell>
          <cell r="D620">
            <v>4</v>
          </cell>
          <cell r="E620" t="str">
            <v/>
          </cell>
          <cell r="F620" t="str">
            <v>2</v>
          </cell>
        </row>
        <row r="621">
          <cell r="A621" t="str">
            <v>PATRICIA MIRELLA DA SILVA SCARDUA</v>
          </cell>
          <cell r="B621" t="str">
            <v>2</v>
          </cell>
          <cell r="C621">
            <v>12</v>
          </cell>
          <cell r="D621">
            <v>12</v>
          </cell>
          <cell r="E621" t="str">
            <v/>
          </cell>
          <cell r="F621" t="str">
            <v>2</v>
          </cell>
        </row>
        <row r="622">
          <cell r="A622" t="str">
            <v>FABIO ALEXANDRE CHINALIA</v>
          </cell>
          <cell r="B622" t="str">
            <v>2</v>
          </cell>
          <cell r="C622">
            <v>12</v>
          </cell>
          <cell r="D622">
            <v>12</v>
          </cell>
          <cell r="E622" t="str">
            <v/>
          </cell>
          <cell r="F622" t="str">
            <v>2</v>
          </cell>
        </row>
        <row r="623">
          <cell r="A623" t="str">
            <v>REGILDO MARCIO GONCALVES DA SILVA</v>
          </cell>
          <cell r="B623" t="str">
            <v>2</v>
          </cell>
          <cell r="C623">
            <v>12</v>
          </cell>
          <cell r="D623">
            <v>10</v>
          </cell>
          <cell r="E623" t="str">
            <v/>
          </cell>
          <cell r="F623" t="str">
            <v>2</v>
          </cell>
        </row>
        <row r="624">
          <cell r="A624" t="str">
            <v>CRISTINA MARIA CARVALHO DELOU</v>
          </cell>
          <cell r="B624" t="str">
            <v>2</v>
          </cell>
          <cell r="C624">
            <v>12</v>
          </cell>
          <cell r="D624">
            <v>9</v>
          </cell>
          <cell r="E624" t="str">
            <v/>
          </cell>
          <cell r="F624" t="str">
            <v>2</v>
          </cell>
        </row>
        <row r="625">
          <cell r="A625" t="str">
            <v>VIRIDIANA SANTANA FERREIRA LEITAO</v>
          </cell>
          <cell r="B625" t="str">
            <v>2</v>
          </cell>
          <cell r="C625">
            <v>12</v>
          </cell>
          <cell r="D625">
            <v>12</v>
          </cell>
          <cell r="E625" t="str">
            <v/>
          </cell>
          <cell r="F625" t="str">
            <v>2</v>
          </cell>
        </row>
        <row r="626">
          <cell r="A626" t="str">
            <v>LEANDRO EUGENIO CARDAMONE DINIZ</v>
          </cell>
          <cell r="B626" t="str">
            <v/>
          </cell>
          <cell r="E626" t="str">
            <v>2</v>
          </cell>
          <cell r="F626" t="str">
            <v>2</v>
          </cell>
        </row>
        <row r="627">
          <cell r="A627" t="str">
            <v>JANAINA BRAGA DO CARMO</v>
          </cell>
          <cell r="B627" t="str">
            <v>2</v>
          </cell>
          <cell r="C627">
            <v>12</v>
          </cell>
          <cell r="D627">
            <v>10</v>
          </cell>
          <cell r="E627" t="str">
            <v/>
          </cell>
          <cell r="F627" t="str">
            <v>2</v>
          </cell>
        </row>
        <row r="628">
          <cell r="A628" t="str">
            <v>BARTOLOMEU WARLENE SILVA DE SOUZA</v>
          </cell>
          <cell r="B628" t="str">
            <v>2</v>
          </cell>
          <cell r="C628">
            <v>12</v>
          </cell>
          <cell r="D628">
            <v>12</v>
          </cell>
          <cell r="E628" t="str">
            <v/>
          </cell>
          <cell r="F628" t="str">
            <v>2</v>
          </cell>
        </row>
        <row r="629">
          <cell r="A629" t="str">
            <v>EDIVALDO HERCULANO CORREA DE OLIVEIRA</v>
          </cell>
          <cell r="B629" t="str">
            <v>2</v>
          </cell>
          <cell r="C629">
            <v>12</v>
          </cell>
          <cell r="D629">
            <v>12</v>
          </cell>
          <cell r="E629" t="str">
            <v/>
          </cell>
          <cell r="F629" t="str">
            <v>2</v>
          </cell>
        </row>
        <row r="630">
          <cell r="A630" t="str">
            <v>SILVIA RIBEIRO DE SOUZA</v>
          </cell>
          <cell r="B630" t="str">
            <v>2</v>
          </cell>
          <cell r="C630">
            <v>12</v>
          </cell>
          <cell r="D630">
            <v>12</v>
          </cell>
          <cell r="E630" t="str">
            <v/>
          </cell>
          <cell r="F630" t="str">
            <v>2</v>
          </cell>
        </row>
        <row r="631">
          <cell r="A631" t="str">
            <v>ROXANE MARIA FONTES PIAZZA</v>
          </cell>
          <cell r="B631" t="str">
            <v>2</v>
          </cell>
          <cell r="C631">
            <v>12</v>
          </cell>
          <cell r="D631">
            <v>12</v>
          </cell>
          <cell r="E631" t="str">
            <v/>
          </cell>
          <cell r="F631" t="str">
            <v>2</v>
          </cell>
        </row>
        <row r="632">
          <cell r="A632" t="str">
            <v>RODRIGO BRASIL CHOUERI</v>
          </cell>
          <cell r="B632" t="str">
            <v>2</v>
          </cell>
          <cell r="C632">
            <v>12</v>
          </cell>
          <cell r="D632">
            <v>10</v>
          </cell>
          <cell r="E632" t="str">
            <v/>
          </cell>
          <cell r="F632" t="str">
            <v>2</v>
          </cell>
        </row>
        <row r="633">
          <cell r="A633" t="str">
            <v>DANIEL SOUZA CORREA</v>
          </cell>
          <cell r="B633" t="str">
            <v>2</v>
          </cell>
          <cell r="C633">
            <v>12</v>
          </cell>
          <cell r="D633">
            <v>12</v>
          </cell>
          <cell r="E633" t="str">
            <v/>
          </cell>
          <cell r="F633" t="str">
            <v>2</v>
          </cell>
        </row>
        <row r="634">
          <cell r="A634" t="str">
            <v>SUSANA FRASES CARVAJAL</v>
          </cell>
          <cell r="B634" t="str">
            <v>2</v>
          </cell>
          <cell r="C634">
            <v>12</v>
          </cell>
          <cell r="D634">
            <v>12</v>
          </cell>
          <cell r="E634" t="str">
            <v/>
          </cell>
          <cell r="F634" t="str">
            <v>2</v>
          </cell>
        </row>
        <row r="635">
          <cell r="A635" t="str">
            <v>MARIA FATIMA GROSSI DE SA</v>
          </cell>
          <cell r="B635" t="str">
            <v>1A</v>
          </cell>
          <cell r="C635">
            <v>12</v>
          </cell>
          <cell r="D635">
            <v>10</v>
          </cell>
          <cell r="E635" t="str">
            <v/>
          </cell>
          <cell r="F635" t="str">
            <v>1A</v>
          </cell>
        </row>
        <row r="636">
          <cell r="A636" t="str">
            <v>JOSE FRANCISCO DE CARVALHO GONCALVES</v>
          </cell>
          <cell r="B636" t="str">
            <v>1D</v>
          </cell>
          <cell r="C636">
            <v>12</v>
          </cell>
          <cell r="D636">
            <v>12</v>
          </cell>
          <cell r="E636" t="str">
            <v/>
          </cell>
          <cell r="F636" t="str">
            <v>1D</v>
          </cell>
        </row>
        <row r="637">
          <cell r="A637" t="str">
            <v>WALDECY RODRIGUES</v>
          </cell>
          <cell r="B637" t="str">
            <v>2</v>
          </cell>
          <cell r="C637">
            <v>12</v>
          </cell>
          <cell r="D637">
            <v>7</v>
          </cell>
          <cell r="E637" t="str">
            <v/>
          </cell>
          <cell r="F637" t="str">
            <v>2</v>
          </cell>
        </row>
        <row r="638">
          <cell r="A638" t="str">
            <v>LUCIANA PORTO DE SOUZA VANDENBERGHE</v>
          </cell>
          <cell r="B638" t="str">
            <v>2</v>
          </cell>
          <cell r="C638">
            <v>12</v>
          </cell>
          <cell r="D638">
            <v>12</v>
          </cell>
          <cell r="E638" t="str">
            <v/>
          </cell>
          <cell r="F638" t="str">
            <v>2</v>
          </cell>
        </row>
        <row r="639">
          <cell r="A639" t="str">
            <v>RICARDO LUIZ CAVALCANTI DE ALBUQUERQUE JUNIOR</v>
          </cell>
          <cell r="B639" t="str">
            <v>2</v>
          </cell>
          <cell r="C639">
            <v>12</v>
          </cell>
          <cell r="D639">
            <v>12</v>
          </cell>
          <cell r="E639" t="str">
            <v/>
          </cell>
          <cell r="F639" t="str">
            <v>2</v>
          </cell>
        </row>
        <row r="640">
          <cell r="A640" t="str">
            <v>IESO DE MIRANDA CASTRO</v>
          </cell>
          <cell r="B640" t="str">
            <v>2</v>
          </cell>
          <cell r="C640">
            <v>2</v>
          </cell>
          <cell r="D640">
            <v>2</v>
          </cell>
          <cell r="E640" t="str">
            <v/>
          </cell>
          <cell r="F640" t="str">
            <v>2</v>
          </cell>
        </row>
        <row r="641">
          <cell r="A641" t="str">
            <v>MARIA DE FÁTIMA ARRIGONI-BLANK</v>
          </cell>
          <cell r="B641" t="str">
            <v>2</v>
          </cell>
          <cell r="C641">
            <v>12</v>
          </cell>
          <cell r="D641">
            <v>12</v>
          </cell>
          <cell r="E641" t="str">
            <v/>
          </cell>
          <cell r="F641" t="str">
            <v>2</v>
          </cell>
        </row>
        <row r="642">
          <cell r="A642" t="str">
            <v>JACKSON ROBERTO GUEDES DA SILVA ALMEIDA</v>
          </cell>
          <cell r="B642" t="str">
            <v>2</v>
          </cell>
          <cell r="C642">
            <v>12</v>
          </cell>
          <cell r="D642">
            <v>10</v>
          </cell>
          <cell r="E642" t="str">
            <v/>
          </cell>
          <cell r="F642" t="str">
            <v>2</v>
          </cell>
        </row>
        <row r="643">
          <cell r="A643" t="str">
            <v>CLAUDIO NAHUM ALVES</v>
          </cell>
          <cell r="B643" t="str">
            <v>2</v>
          </cell>
          <cell r="C643">
            <v>12</v>
          </cell>
          <cell r="D643">
            <v>10</v>
          </cell>
          <cell r="E643" t="str">
            <v/>
          </cell>
          <cell r="F643" t="str">
            <v>2</v>
          </cell>
        </row>
        <row r="644">
          <cell r="A644" t="str">
            <v>MARCELO DE MACEDO BRIGIDO</v>
          </cell>
          <cell r="B644" t="str">
            <v>1D</v>
          </cell>
          <cell r="C644">
            <v>12</v>
          </cell>
          <cell r="D644">
            <v>12</v>
          </cell>
          <cell r="E644" t="str">
            <v/>
          </cell>
          <cell r="F644" t="str">
            <v>1D</v>
          </cell>
        </row>
        <row r="645">
          <cell r="A645" t="str">
            <v>DRAUZIO EDUARDO NARETTO RANGEL</v>
          </cell>
          <cell r="B645" t="str">
            <v>1D</v>
          </cell>
          <cell r="C645">
            <v>12</v>
          </cell>
          <cell r="D645">
            <v>10</v>
          </cell>
          <cell r="E645" t="str">
            <v/>
          </cell>
          <cell r="F645" t="str">
            <v>1D</v>
          </cell>
        </row>
        <row r="646">
          <cell r="A646" t="str">
            <v>ALVARO SILVA LIMA</v>
          </cell>
          <cell r="B646" t="str">
            <v>2</v>
          </cell>
          <cell r="C646">
            <v>8</v>
          </cell>
          <cell r="D646">
            <v>8</v>
          </cell>
          <cell r="E646" t="str">
            <v/>
          </cell>
          <cell r="F646" t="str">
            <v>2</v>
          </cell>
        </row>
        <row r="647">
          <cell r="A647" t="str">
            <v>MÁRCIO VIANA RAMOS</v>
          </cell>
          <cell r="B647" t="str">
            <v>2</v>
          </cell>
          <cell r="C647">
            <v>12</v>
          </cell>
          <cell r="D647">
            <v>12</v>
          </cell>
          <cell r="E647" t="str">
            <v/>
          </cell>
          <cell r="F647" t="str">
            <v>2</v>
          </cell>
        </row>
        <row r="648">
          <cell r="A648" t="str">
            <v>CRISTINA PUNGARTNIK</v>
          </cell>
          <cell r="B648" t="str">
            <v>2</v>
          </cell>
          <cell r="C648">
            <v>9</v>
          </cell>
          <cell r="D648">
            <v>9</v>
          </cell>
          <cell r="E648" t="str">
            <v/>
          </cell>
          <cell r="F648" t="str">
            <v>2</v>
          </cell>
        </row>
        <row r="649">
          <cell r="A649" t="str">
            <v>FABIO PEREIRA LEIVAS LEITE</v>
          </cell>
          <cell r="B649" t="str">
            <v>1D</v>
          </cell>
          <cell r="C649">
            <v>12</v>
          </cell>
          <cell r="D649">
            <v>10</v>
          </cell>
          <cell r="E649" t="str">
            <v/>
          </cell>
          <cell r="F649" t="str">
            <v>1D</v>
          </cell>
        </row>
        <row r="650">
          <cell r="A650" t="str">
            <v>MARIA GORETTI DE VASCONCELOS SILVA</v>
          </cell>
          <cell r="B650" t="str">
            <v>2</v>
          </cell>
          <cell r="C650">
            <v>1</v>
          </cell>
          <cell r="D650">
            <v>1</v>
          </cell>
          <cell r="E650" t="str">
            <v/>
          </cell>
          <cell r="F650" t="str">
            <v>2</v>
          </cell>
        </row>
        <row r="651">
          <cell r="A651" t="str">
            <v>HUGO ALEXANDRE DE OLIVEIRA ROCHA</v>
          </cell>
          <cell r="B651" t="str">
            <v>2</v>
          </cell>
          <cell r="C651">
            <v>10</v>
          </cell>
          <cell r="D651">
            <v>10</v>
          </cell>
          <cell r="E651" t="str">
            <v/>
          </cell>
          <cell r="F651" t="str">
            <v>2</v>
          </cell>
        </row>
        <row r="652">
          <cell r="A652" t="str">
            <v>ANA LUCIA FIGUEIREDO PORTO</v>
          </cell>
          <cell r="B652" t="str">
            <v>1C</v>
          </cell>
          <cell r="C652">
            <v>12</v>
          </cell>
          <cell r="D652">
            <v>12</v>
          </cell>
          <cell r="E652" t="str">
            <v/>
          </cell>
          <cell r="F652" t="str">
            <v>1C</v>
          </cell>
        </row>
        <row r="653">
          <cell r="A653" t="str">
            <v>LUCYMARA FASSARELLA AGNEZ</v>
          </cell>
          <cell r="B653" t="str">
            <v>1D</v>
          </cell>
          <cell r="C653">
            <v>12</v>
          </cell>
          <cell r="D653">
            <v>12</v>
          </cell>
          <cell r="E653" t="str">
            <v/>
          </cell>
          <cell r="F653" t="str">
            <v>1D</v>
          </cell>
        </row>
        <row r="654">
          <cell r="A654" t="str">
            <v>FERNANDA REGINA DE CASTRO ALMEIDA</v>
          </cell>
          <cell r="B654" t="str">
            <v>2</v>
          </cell>
          <cell r="C654">
            <v>12</v>
          </cell>
          <cell r="D654">
            <v>10</v>
          </cell>
          <cell r="E654" t="str">
            <v/>
          </cell>
          <cell r="F654" t="str">
            <v>2</v>
          </cell>
        </row>
        <row r="655">
          <cell r="A655" t="str">
            <v>DAVIDE RONDINA</v>
          </cell>
          <cell r="B655" t="str">
            <v>1D</v>
          </cell>
          <cell r="C655">
            <v>12</v>
          </cell>
          <cell r="D655">
            <v>4</v>
          </cell>
          <cell r="E655" t="str">
            <v/>
          </cell>
          <cell r="F655" t="str">
            <v>1D</v>
          </cell>
        </row>
        <row r="656">
          <cell r="A656" t="str">
            <v>ENILSON DE BARROS SILVA</v>
          </cell>
          <cell r="B656" t="str">
            <v>2</v>
          </cell>
          <cell r="C656">
            <v>12</v>
          </cell>
          <cell r="D656">
            <v>12</v>
          </cell>
          <cell r="E656" t="str">
            <v/>
          </cell>
          <cell r="F656" t="str">
            <v>2</v>
          </cell>
        </row>
        <row r="657">
          <cell r="A657" t="str">
            <v>WANDERLEY RODRIGUES BASTOS</v>
          </cell>
          <cell r="B657" t="str">
            <v>2</v>
          </cell>
          <cell r="C657">
            <v>12</v>
          </cell>
          <cell r="D657">
            <v>9</v>
          </cell>
          <cell r="E657" t="str">
            <v/>
          </cell>
          <cell r="F657" t="str">
            <v>2</v>
          </cell>
        </row>
        <row r="658">
          <cell r="A658" t="str">
            <v>JAIME EVALDO FENSTERSEIFER</v>
          </cell>
          <cell r="B658" t="str">
            <v>1A</v>
          </cell>
          <cell r="C658">
            <v>2</v>
          </cell>
          <cell r="D658">
            <v>2</v>
          </cell>
          <cell r="E658" t="str">
            <v/>
          </cell>
          <cell r="F658" t="str">
            <v>1A</v>
          </cell>
        </row>
        <row r="659">
          <cell r="A659" t="str">
            <v>JULIANY COLA FERNANDES RODRIGUES</v>
          </cell>
          <cell r="B659" t="str">
            <v>2</v>
          </cell>
          <cell r="C659">
            <v>12</v>
          </cell>
          <cell r="D659">
            <v>10</v>
          </cell>
          <cell r="E659" t="str">
            <v/>
          </cell>
          <cell r="F659" t="str">
            <v>2</v>
          </cell>
        </row>
        <row r="660">
          <cell r="A660" t="str">
            <v>GIUSEPPINA PACE PEREIRA LIMA</v>
          </cell>
          <cell r="B660" t="str">
            <v>1D</v>
          </cell>
          <cell r="C660">
            <v>12</v>
          </cell>
          <cell r="D660">
            <v>12</v>
          </cell>
          <cell r="E660" t="str">
            <v/>
          </cell>
          <cell r="F660" t="str">
            <v>1D</v>
          </cell>
        </row>
        <row r="661">
          <cell r="A661" t="str">
            <v>PAULO LEE HO</v>
          </cell>
          <cell r="B661" t="str">
            <v>1A</v>
          </cell>
          <cell r="C661">
            <v>12</v>
          </cell>
          <cell r="D661">
            <v>10</v>
          </cell>
          <cell r="E661" t="str">
            <v/>
          </cell>
          <cell r="F661" t="str">
            <v>1A</v>
          </cell>
        </row>
        <row r="662">
          <cell r="A662" t="str">
            <v>LUCIANA CEZAR DE CERQUEIRA LEITE</v>
          </cell>
          <cell r="B662" t="str">
            <v>1B</v>
          </cell>
          <cell r="C662">
            <v>12</v>
          </cell>
          <cell r="D662">
            <v>12</v>
          </cell>
          <cell r="E662" t="str">
            <v/>
          </cell>
          <cell r="F662" t="str">
            <v>1B</v>
          </cell>
        </row>
        <row r="663">
          <cell r="A663" t="str">
            <v>ELINA BASTOS CARAMAO</v>
          </cell>
          <cell r="B663" t="str">
            <v>1B</v>
          </cell>
          <cell r="C663">
            <v>12</v>
          </cell>
          <cell r="D663">
            <v>11</v>
          </cell>
          <cell r="E663" t="str">
            <v/>
          </cell>
          <cell r="F663" t="str">
            <v>1B</v>
          </cell>
        </row>
        <row r="664">
          <cell r="A664" t="str">
            <v>JOAO DIAS DE TOLEDO ARRUDA NETO</v>
          </cell>
          <cell r="B664" t="str">
            <v>1C</v>
          </cell>
          <cell r="C664">
            <v>12</v>
          </cell>
          <cell r="D664">
            <v>12</v>
          </cell>
          <cell r="E664" t="str">
            <v/>
          </cell>
          <cell r="F664" t="str">
            <v>1C</v>
          </cell>
        </row>
        <row r="665">
          <cell r="A665" t="str">
            <v>CELIA MARIA DE ALMEIDA SOARES</v>
          </cell>
          <cell r="B665" t="str">
            <v>1A</v>
          </cell>
          <cell r="C665">
            <v>12</v>
          </cell>
          <cell r="D665">
            <v>10</v>
          </cell>
          <cell r="E665" t="str">
            <v/>
          </cell>
          <cell r="F665" t="str">
            <v>1A</v>
          </cell>
        </row>
        <row r="666">
          <cell r="A666" t="str">
            <v>MARIA MADALENA PESSOA GUERRA</v>
          </cell>
          <cell r="B666" t="str">
            <v>1C</v>
          </cell>
          <cell r="C666">
            <v>12</v>
          </cell>
          <cell r="D666">
            <v>12</v>
          </cell>
          <cell r="E666" t="str">
            <v/>
          </cell>
          <cell r="F666" t="str">
            <v>1C</v>
          </cell>
        </row>
        <row r="667">
          <cell r="A667" t="str">
            <v>FRANCISCO JAVIER HERNANDEZ BLAZQUEZ</v>
          </cell>
          <cell r="B667" t="str">
            <v>1C</v>
          </cell>
          <cell r="C667">
            <v>12</v>
          </cell>
          <cell r="D667">
            <v>12</v>
          </cell>
          <cell r="E667" t="str">
            <v/>
          </cell>
          <cell r="F667" t="str">
            <v>1C</v>
          </cell>
        </row>
        <row r="668">
          <cell r="A668" t="str">
            <v>CARLOS AUGUSTO PEREIRA</v>
          </cell>
          <cell r="B668" t="str">
            <v>SR</v>
          </cell>
          <cell r="C668">
            <v>12</v>
          </cell>
          <cell r="D668">
            <v>12</v>
          </cell>
          <cell r="E668" t="str">
            <v/>
          </cell>
          <cell r="F668" t="str">
            <v>SR</v>
          </cell>
        </row>
        <row r="669">
          <cell r="A669" t="str">
            <v>THOMAZ LUCIA JUNIOR</v>
          </cell>
          <cell r="B669" t="str">
            <v>2</v>
          </cell>
          <cell r="C669">
            <v>12</v>
          </cell>
          <cell r="D669">
            <v>12</v>
          </cell>
          <cell r="E669" t="str">
            <v/>
          </cell>
          <cell r="F669" t="str">
            <v>2</v>
          </cell>
        </row>
        <row r="670">
          <cell r="A670" t="str">
            <v>FERNANDO CEZAR JULIATTI</v>
          </cell>
          <cell r="B670" t="str">
            <v>1D</v>
          </cell>
          <cell r="C670">
            <v>12</v>
          </cell>
          <cell r="D670">
            <v>12</v>
          </cell>
          <cell r="E670" t="str">
            <v/>
          </cell>
          <cell r="F670" t="str">
            <v>1D</v>
          </cell>
        </row>
        <row r="671">
          <cell r="A671" t="str">
            <v>LETICIA VERAS COSTA LOTUFO</v>
          </cell>
          <cell r="B671" t="str">
            <v>1C</v>
          </cell>
          <cell r="C671">
            <v>12</v>
          </cell>
          <cell r="D671">
            <v>10</v>
          </cell>
          <cell r="E671" t="str">
            <v/>
          </cell>
          <cell r="F671" t="str">
            <v>1C</v>
          </cell>
        </row>
        <row r="672">
          <cell r="A672" t="str">
            <v>ALANE BEATRIZ VERMELHO</v>
          </cell>
          <cell r="B672" t="str">
            <v>1B</v>
          </cell>
          <cell r="C672">
            <v>12</v>
          </cell>
          <cell r="D672">
            <v>12</v>
          </cell>
          <cell r="E672" t="str">
            <v/>
          </cell>
          <cell r="F672" t="str">
            <v>1B</v>
          </cell>
        </row>
        <row r="673">
          <cell r="A673" t="str">
            <v>ROCHEL MONTERO LAGO</v>
          </cell>
          <cell r="B673" t="str">
            <v>1A</v>
          </cell>
          <cell r="C673">
            <v>12</v>
          </cell>
          <cell r="D673">
            <v>12</v>
          </cell>
          <cell r="E673" t="str">
            <v/>
          </cell>
          <cell r="F673" t="str">
            <v>1A</v>
          </cell>
        </row>
        <row r="674">
          <cell r="A674" t="str">
            <v>CLARISA BEATRIZ PALATNIK DE SOUSA</v>
          </cell>
          <cell r="B674" t="str">
            <v>1C</v>
          </cell>
          <cell r="C674">
            <v>12</v>
          </cell>
          <cell r="D674">
            <v>10</v>
          </cell>
          <cell r="E674" t="str">
            <v/>
          </cell>
          <cell r="F674" t="str">
            <v>1C</v>
          </cell>
        </row>
        <row r="675">
          <cell r="A675" t="str">
            <v>TERESA CRISTINA BRAZIL DE PAIVA</v>
          </cell>
          <cell r="B675" t="str">
            <v>2</v>
          </cell>
          <cell r="C675">
            <v>12</v>
          </cell>
          <cell r="D675">
            <v>12</v>
          </cell>
          <cell r="E675" t="str">
            <v/>
          </cell>
          <cell r="F675" t="str">
            <v>2</v>
          </cell>
        </row>
        <row r="676">
          <cell r="A676" t="str">
            <v>MARIA ACELINA MARTINS DE CARVALHO</v>
          </cell>
          <cell r="B676" t="str">
            <v>1D</v>
          </cell>
          <cell r="C676">
            <v>12</v>
          </cell>
          <cell r="D676">
            <v>12</v>
          </cell>
          <cell r="E676" t="str">
            <v/>
          </cell>
          <cell r="F676" t="str">
            <v>1D</v>
          </cell>
        </row>
        <row r="677">
          <cell r="A677" t="str">
            <v>CHARLES ROLAND CLEMENT</v>
          </cell>
          <cell r="B677" t="str">
            <v>2</v>
          </cell>
          <cell r="C677">
            <v>2</v>
          </cell>
          <cell r="D677">
            <v>2</v>
          </cell>
          <cell r="E677" t="str">
            <v/>
          </cell>
          <cell r="F677" t="str">
            <v>2</v>
          </cell>
        </row>
        <row r="678">
          <cell r="A678" t="str">
            <v>ANA MARIA SOARES PEREIRA</v>
          </cell>
          <cell r="B678" t="str">
            <v>1D</v>
          </cell>
          <cell r="C678">
            <v>12</v>
          </cell>
          <cell r="D678">
            <v>12</v>
          </cell>
          <cell r="E678" t="str">
            <v/>
          </cell>
          <cell r="F678" t="str">
            <v>1D</v>
          </cell>
        </row>
        <row r="679">
          <cell r="A679" t="str">
            <v>LYGIA DA VEIGA PEREIRA CARRAMASCHI</v>
          </cell>
          <cell r="B679" t="str">
            <v>1D</v>
          </cell>
          <cell r="C679">
            <v>12</v>
          </cell>
          <cell r="D679">
            <v>12</v>
          </cell>
          <cell r="E679" t="str">
            <v/>
          </cell>
          <cell r="F679" t="str">
            <v>1D</v>
          </cell>
        </row>
        <row r="680">
          <cell r="A680" t="str">
            <v>OSMAR NORBERTO DE SOUZA</v>
          </cell>
          <cell r="B680" t="str">
            <v>2</v>
          </cell>
          <cell r="C680">
            <v>12</v>
          </cell>
          <cell r="D680">
            <v>12</v>
          </cell>
          <cell r="E680" t="str">
            <v/>
          </cell>
          <cell r="F680" t="str">
            <v>2</v>
          </cell>
        </row>
        <row r="681">
          <cell r="A681" t="str">
            <v>CARLOS RANGEL RODRIGUES</v>
          </cell>
          <cell r="B681" t="str">
            <v>1C</v>
          </cell>
          <cell r="C681">
            <v>12</v>
          </cell>
          <cell r="D681">
            <v>12</v>
          </cell>
          <cell r="E681" t="str">
            <v/>
          </cell>
          <cell r="F681" t="str">
            <v>1C</v>
          </cell>
        </row>
        <row r="682">
          <cell r="A682" t="str">
            <v>BORIS JUAN CARLOS UGARTE STAMBUK</v>
          </cell>
          <cell r="B682" t="str">
            <v>1D</v>
          </cell>
          <cell r="C682">
            <v>12</v>
          </cell>
          <cell r="D682">
            <v>12</v>
          </cell>
          <cell r="E682" t="str">
            <v/>
          </cell>
          <cell r="F682" t="str">
            <v>1D</v>
          </cell>
        </row>
        <row r="683">
          <cell r="A683" t="str">
            <v>ADILSON ROBERTO GONCALVES</v>
          </cell>
          <cell r="B683" t="str">
            <v>2</v>
          </cell>
          <cell r="C683">
            <v>12</v>
          </cell>
          <cell r="D683">
            <v>12</v>
          </cell>
          <cell r="E683" t="str">
            <v/>
          </cell>
          <cell r="F683" t="str">
            <v>2</v>
          </cell>
        </row>
        <row r="684">
          <cell r="A684" t="str">
            <v>SIDNEY JOSE LIMA RIBEIRO</v>
          </cell>
          <cell r="B684" t="str">
            <v>1A</v>
          </cell>
          <cell r="C684">
            <v>12</v>
          </cell>
          <cell r="D684">
            <v>12</v>
          </cell>
          <cell r="E684" t="str">
            <v/>
          </cell>
          <cell r="F684" t="str">
            <v>1A</v>
          </cell>
        </row>
        <row r="685">
          <cell r="A685" t="str">
            <v>JAMIL ASSREUY FILHO</v>
          </cell>
          <cell r="B685" t="str">
            <v>1B</v>
          </cell>
          <cell r="C685">
            <v>12</v>
          </cell>
          <cell r="D685">
            <v>12</v>
          </cell>
          <cell r="E685" t="str">
            <v/>
          </cell>
          <cell r="F685" t="str">
            <v>1B</v>
          </cell>
        </row>
        <row r="686">
          <cell r="A686" t="str">
            <v>NEI PEREIRA JUNIOR</v>
          </cell>
          <cell r="B686" t="str">
            <v>1C</v>
          </cell>
          <cell r="C686">
            <v>12</v>
          </cell>
          <cell r="D686">
            <v>10</v>
          </cell>
          <cell r="E686" t="str">
            <v/>
          </cell>
          <cell r="F686" t="str">
            <v>1C</v>
          </cell>
        </row>
        <row r="687">
          <cell r="A687" t="str">
            <v>FERNANDO ARARIPE GONCALVES TORRES</v>
          </cell>
          <cell r="B687" t="str">
            <v>1D</v>
          </cell>
          <cell r="C687">
            <v>12</v>
          </cell>
          <cell r="D687">
            <v>10</v>
          </cell>
          <cell r="E687" t="str">
            <v/>
          </cell>
          <cell r="F687" t="str">
            <v>1D</v>
          </cell>
        </row>
        <row r="688">
          <cell r="A688" t="str">
            <v>YVONNE PRIMERANO MASCARENHAS</v>
          </cell>
          <cell r="B688" t="str">
            <v>1A</v>
          </cell>
          <cell r="C688">
            <v>12</v>
          </cell>
          <cell r="D688">
            <v>12</v>
          </cell>
          <cell r="E688" t="str">
            <v/>
          </cell>
          <cell r="F688" t="str">
            <v>1A</v>
          </cell>
        </row>
        <row r="689">
          <cell r="A689" t="str">
            <v>ISAC ALMEIDA DE MEDEIROS</v>
          </cell>
          <cell r="B689" t="str">
            <v>1B</v>
          </cell>
          <cell r="C689">
            <v>12</v>
          </cell>
          <cell r="D689">
            <v>10</v>
          </cell>
          <cell r="E689" t="str">
            <v/>
          </cell>
          <cell r="F689" t="str">
            <v>1B</v>
          </cell>
        </row>
        <row r="690">
          <cell r="A690" t="str">
            <v>DULCE ELENA CASARINI</v>
          </cell>
          <cell r="B690" t="str">
            <v>1A</v>
          </cell>
          <cell r="C690">
            <v>12</v>
          </cell>
          <cell r="D690">
            <v>12</v>
          </cell>
          <cell r="E690" t="str">
            <v/>
          </cell>
          <cell r="F690" t="str">
            <v>1A</v>
          </cell>
        </row>
        <row r="691">
          <cell r="A691" t="str">
            <v>REJANE JUREMA MANSUR CUSTODIO NOGUEIRA</v>
          </cell>
          <cell r="B691" t="str">
            <v>1D</v>
          </cell>
          <cell r="C691">
            <v>12</v>
          </cell>
          <cell r="D691">
            <v>10</v>
          </cell>
          <cell r="E691" t="str">
            <v/>
          </cell>
          <cell r="F691" t="str">
            <v>1D</v>
          </cell>
        </row>
        <row r="692">
          <cell r="A692" t="str">
            <v>SILVIA REGINA BATISTUZZO DE MEDEIROS</v>
          </cell>
          <cell r="B692" t="str">
            <v>1D</v>
          </cell>
          <cell r="C692">
            <v>12</v>
          </cell>
          <cell r="D692">
            <v>12</v>
          </cell>
          <cell r="E692" t="str">
            <v/>
          </cell>
          <cell r="F692" t="str">
            <v>1D</v>
          </cell>
        </row>
        <row r="693">
          <cell r="A693" t="str">
            <v>ELIANA GERTRUDES DE MACEDO LEMOS</v>
          </cell>
          <cell r="B693" t="str">
            <v>1A</v>
          </cell>
          <cell r="C693">
            <v>12</v>
          </cell>
          <cell r="D693">
            <v>12</v>
          </cell>
          <cell r="E693" t="str">
            <v/>
          </cell>
          <cell r="F693" t="str">
            <v>1A</v>
          </cell>
        </row>
        <row r="694">
          <cell r="A694" t="str">
            <v>EDMUNDO CARLOS GRISARD</v>
          </cell>
          <cell r="B694" t="str">
            <v>1D</v>
          </cell>
          <cell r="C694">
            <v>12</v>
          </cell>
          <cell r="D694">
            <v>12</v>
          </cell>
          <cell r="E694" t="str">
            <v/>
          </cell>
          <cell r="F694" t="str">
            <v>1D</v>
          </cell>
        </row>
        <row r="695">
          <cell r="A695" t="str">
            <v>ERYVALDO SOCRATES TABOSA DO EGITO</v>
          </cell>
          <cell r="B695" t="str">
            <v>1D</v>
          </cell>
          <cell r="C695">
            <v>12</v>
          </cell>
          <cell r="D695">
            <v>10</v>
          </cell>
          <cell r="E695" t="str">
            <v/>
          </cell>
          <cell r="F695" t="str">
            <v>1D</v>
          </cell>
        </row>
        <row r="696">
          <cell r="A696" t="str">
            <v>MARI CLEIDE SOGAYAR</v>
          </cell>
          <cell r="B696" t="str">
            <v>1A</v>
          </cell>
          <cell r="C696">
            <v>2</v>
          </cell>
          <cell r="D696">
            <v>2</v>
          </cell>
          <cell r="E696" t="str">
            <v/>
          </cell>
          <cell r="F696" t="str">
            <v>1A</v>
          </cell>
        </row>
        <row r="697">
          <cell r="A697" t="str">
            <v>JOSE DOMINGOS FABRIS</v>
          </cell>
          <cell r="B697" t="str">
            <v>1D</v>
          </cell>
          <cell r="C697">
            <v>12</v>
          </cell>
          <cell r="D697">
            <v>12</v>
          </cell>
          <cell r="E697" t="str">
            <v/>
          </cell>
          <cell r="F697" t="str">
            <v>1D</v>
          </cell>
        </row>
        <row r="698">
          <cell r="A698" t="str">
            <v>SPARTACO ASTOLFI FILHO</v>
          </cell>
          <cell r="B698" t="str">
            <v>1C</v>
          </cell>
          <cell r="C698">
            <v>12</v>
          </cell>
          <cell r="D698">
            <v>12</v>
          </cell>
          <cell r="E698" t="str">
            <v/>
          </cell>
          <cell r="F698" t="str">
            <v>1C</v>
          </cell>
        </row>
        <row r="699">
          <cell r="A699" t="str">
            <v>RADOVAN BOROJEVIC</v>
          </cell>
          <cell r="B699" t="str">
            <v>SR</v>
          </cell>
          <cell r="C699">
            <v>12</v>
          </cell>
          <cell r="D699">
            <v>7</v>
          </cell>
          <cell r="E699" t="str">
            <v/>
          </cell>
          <cell r="F699" t="str">
            <v>SR</v>
          </cell>
        </row>
        <row r="700">
          <cell r="A700" t="str">
            <v>REINALDO NOBREGA DE ALMEIDA</v>
          </cell>
          <cell r="B700" t="str">
            <v>1C</v>
          </cell>
          <cell r="C700">
            <v>12</v>
          </cell>
          <cell r="D700">
            <v>10</v>
          </cell>
          <cell r="E700" t="str">
            <v/>
          </cell>
          <cell r="F700" t="str">
            <v>1C</v>
          </cell>
        </row>
        <row r="701">
          <cell r="A701" t="str">
            <v>SANDRO ROBERTO VALENTINI</v>
          </cell>
          <cell r="B701" t="str">
            <v>2</v>
          </cell>
          <cell r="C701">
            <v>12</v>
          </cell>
          <cell r="D701">
            <v>12</v>
          </cell>
          <cell r="E701" t="str">
            <v/>
          </cell>
          <cell r="F701" t="str">
            <v>2</v>
          </cell>
        </row>
        <row r="702">
          <cell r="A702" t="str">
            <v>RUBEM SILVERIO DE OLIVEIRA JUNIOR</v>
          </cell>
          <cell r="B702" t="str">
            <v>1C</v>
          </cell>
          <cell r="C702">
            <v>2</v>
          </cell>
          <cell r="D702">
            <v>2</v>
          </cell>
          <cell r="E702" t="str">
            <v/>
          </cell>
          <cell r="F702" t="str">
            <v>1C</v>
          </cell>
        </row>
        <row r="703">
          <cell r="A703" t="str">
            <v>TELMA LEDA GOMES DE LEMOS</v>
          </cell>
          <cell r="B703" t="str">
            <v>1C</v>
          </cell>
          <cell r="C703">
            <v>7</v>
          </cell>
          <cell r="D703">
            <v>7</v>
          </cell>
          <cell r="E703" t="str">
            <v/>
          </cell>
          <cell r="F703" t="str">
            <v>1C</v>
          </cell>
        </row>
        <row r="704">
          <cell r="A704" t="str">
            <v>IVAN CRUZ</v>
          </cell>
          <cell r="B704" t="str">
            <v>1C</v>
          </cell>
          <cell r="C704">
            <v>12</v>
          </cell>
          <cell r="D704">
            <v>12</v>
          </cell>
          <cell r="E704" t="str">
            <v/>
          </cell>
          <cell r="F704" t="str">
            <v>1C</v>
          </cell>
        </row>
        <row r="705">
          <cell r="A705" t="str">
            <v>CARLOS AUGUSTO ROSA</v>
          </cell>
          <cell r="B705" t="str">
            <v>1A</v>
          </cell>
          <cell r="C705">
            <v>12</v>
          </cell>
          <cell r="D705">
            <v>12</v>
          </cell>
          <cell r="E705" t="str">
            <v/>
          </cell>
          <cell r="F705" t="str">
            <v>1A</v>
          </cell>
        </row>
        <row r="706">
          <cell r="A706" t="str">
            <v>MARIA DAS GRACAS VALE BARBOSA GUERRA</v>
          </cell>
          <cell r="B706" t="str">
            <v>1D</v>
          </cell>
          <cell r="C706">
            <v>12</v>
          </cell>
          <cell r="D706">
            <v>10</v>
          </cell>
          <cell r="E706" t="str">
            <v/>
          </cell>
          <cell r="F706" t="str">
            <v>1D</v>
          </cell>
        </row>
        <row r="707">
          <cell r="A707" t="str">
            <v>TEODIANO FREIRE BASTOS FILHO</v>
          </cell>
          <cell r="B707" t="str">
            <v>1D</v>
          </cell>
          <cell r="C707">
            <v>12</v>
          </cell>
          <cell r="D707">
            <v>10</v>
          </cell>
          <cell r="E707" t="str">
            <v/>
          </cell>
          <cell r="F707" t="str">
            <v>1D</v>
          </cell>
        </row>
        <row r="708">
          <cell r="A708" t="str">
            <v>ROSANI DO CARMO DE OLIVEIRA ARRUDA</v>
          </cell>
          <cell r="B708" t="str">
            <v>2</v>
          </cell>
          <cell r="C708">
            <v>12</v>
          </cell>
          <cell r="D708">
            <v>12</v>
          </cell>
          <cell r="E708" t="str">
            <v/>
          </cell>
          <cell r="F708" t="str">
            <v>2</v>
          </cell>
        </row>
        <row r="709">
          <cell r="A709" t="str">
            <v>JOSE ROBERTO DE SOUZA DE ALMEIDA LEITE</v>
          </cell>
          <cell r="B709" t="str">
            <v>2</v>
          </cell>
          <cell r="C709">
            <v>8</v>
          </cell>
          <cell r="D709">
            <v>8</v>
          </cell>
          <cell r="E709" t="str">
            <v/>
          </cell>
          <cell r="F709" t="str">
            <v>2</v>
          </cell>
        </row>
        <row r="710">
          <cell r="A710" t="str">
            <v>CARLOS HENRIQUE NERY COSTA</v>
          </cell>
          <cell r="B710" t="str">
            <v>1D</v>
          </cell>
          <cell r="C710">
            <v>12</v>
          </cell>
          <cell r="D710">
            <v>12</v>
          </cell>
          <cell r="E710" t="str">
            <v/>
          </cell>
          <cell r="F710" t="str">
            <v>1D</v>
          </cell>
        </row>
        <row r="711">
          <cell r="A711" t="str">
            <v>FABIANA KOMMLING SEIXAS</v>
          </cell>
          <cell r="B711" t="str">
            <v>2</v>
          </cell>
          <cell r="C711">
            <v>12</v>
          </cell>
          <cell r="D711">
            <v>12</v>
          </cell>
          <cell r="E711" t="str">
            <v/>
          </cell>
          <cell r="F711" t="str">
            <v>2</v>
          </cell>
        </row>
        <row r="712">
          <cell r="A712" t="str">
            <v>ALBERDAN SILVA SANTOS</v>
          </cell>
          <cell r="B712" t="str">
            <v>2</v>
          </cell>
          <cell r="C712">
            <v>12</v>
          </cell>
          <cell r="D712">
            <v>10</v>
          </cell>
          <cell r="E712" t="str">
            <v/>
          </cell>
          <cell r="F712" t="str">
            <v>2</v>
          </cell>
        </row>
        <row r="713">
          <cell r="A713" t="str">
            <v>SELENE MAIA DE MORAIS</v>
          </cell>
          <cell r="B713" t="str">
            <v>2</v>
          </cell>
          <cell r="C713">
            <v>8</v>
          </cell>
          <cell r="D713">
            <v>8</v>
          </cell>
          <cell r="E713" t="str">
            <v/>
          </cell>
          <cell r="F713" t="str">
            <v>2</v>
          </cell>
        </row>
        <row r="714">
          <cell r="A714" t="str">
            <v>APARECIDO DIVINO DA CRUZ</v>
          </cell>
          <cell r="B714" t="str">
            <v>2</v>
          </cell>
          <cell r="C714">
            <v>8</v>
          </cell>
          <cell r="D714">
            <v>6</v>
          </cell>
          <cell r="E714" t="str">
            <v/>
          </cell>
          <cell r="F714" t="str">
            <v>2</v>
          </cell>
        </row>
        <row r="715">
          <cell r="A715" t="str">
            <v>JOAO ALENCAR PAMPHILE</v>
          </cell>
          <cell r="B715" t="str">
            <v>2</v>
          </cell>
          <cell r="C715">
            <v>12</v>
          </cell>
          <cell r="D715">
            <v>10</v>
          </cell>
          <cell r="E715" t="str">
            <v/>
          </cell>
          <cell r="F715" t="str">
            <v>2</v>
          </cell>
        </row>
        <row r="716">
          <cell r="A716" t="str">
            <v>SILVIA HELENA BAREM RABENHORST</v>
          </cell>
          <cell r="B716" t="str">
            <v>2</v>
          </cell>
          <cell r="C716">
            <v>12</v>
          </cell>
          <cell r="D716">
            <v>12</v>
          </cell>
          <cell r="E716" t="str">
            <v/>
          </cell>
          <cell r="F716" t="str">
            <v>2</v>
          </cell>
        </row>
        <row r="717">
          <cell r="A717" t="str">
            <v>RIVELILSON MENDES DE FREITAS</v>
          </cell>
          <cell r="B717" t="str">
            <v>2</v>
          </cell>
          <cell r="C717">
            <v>12</v>
          </cell>
          <cell r="D717">
            <v>12</v>
          </cell>
          <cell r="E717" t="str">
            <v/>
          </cell>
          <cell r="F717" t="str">
            <v>2</v>
          </cell>
        </row>
        <row r="718">
          <cell r="A718" t="str">
            <v>MARISTELA PEREIRA</v>
          </cell>
          <cell r="B718" t="str">
            <v>1D</v>
          </cell>
          <cell r="C718">
            <v>12</v>
          </cell>
          <cell r="D718">
            <v>12</v>
          </cell>
          <cell r="E718" t="str">
            <v/>
          </cell>
          <cell r="F718" t="str">
            <v>1D</v>
          </cell>
        </row>
        <row r="719">
          <cell r="A719" t="str">
            <v>ROBERTO JOSE MEYER NASCIMENTO</v>
          </cell>
          <cell r="B719" t="str">
            <v>1D</v>
          </cell>
          <cell r="C719">
            <v>12</v>
          </cell>
          <cell r="D719">
            <v>12</v>
          </cell>
          <cell r="E719" t="str">
            <v/>
          </cell>
          <cell r="F719" t="str">
            <v>1D</v>
          </cell>
        </row>
        <row r="720">
          <cell r="A720" t="str">
            <v>CATIA NUNES DA CUNHA</v>
          </cell>
          <cell r="B720" t="str">
            <v>2</v>
          </cell>
          <cell r="C720">
            <v>12</v>
          </cell>
          <cell r="D720">
            <v>10</v>
          </cell>
          <cell r="E720" t="str">
            <v/>
          </cell>
          <cell r="F720" t="str">
            <v>2</v>
          </cell>
        </row>
        <row r="721">
          <cell r="A721" t="str">
            <v>JOSE MANUEL MACARIO REBELO</v>
          </cell>
          <cell r="B721" t="str">
            <v>1C</v>
          </cell>
          <cell r="C721">
            <v>12</v>
          </cell>
          <cell r="D721">
            <v>12</v>
          </cell>
          <cell r="E721" t="str">
            <v/>
          </cell>
          <cell r="F721" t="str">
            <v>1C</v>
          </cell>
        </row>
        <row r="722">
          <cell r="A722" t="str">
            <v>PEDRO EDUARDO ALMEIDA DA SILVA</v>
          </cell>
          <cell r="B722" t="str">
            <v>2</v>
          </cell>
          <cell r="C722">
            <v>12</v>
          </cell>
          <cell r="D722">
            <v>6</v>
          </cell>
          <cell r="E722" t="str">
            <v/>
          </cell>
          <cell r="F722" t="str">
            <v>2</v>
          </cell>
        </row>
        <row r="723">
          <cell r="A723" t="str">
            <v>DIOLINA MOURA SILVA</v>
          </cell>
          <cell r="B723" t="str">
            <v>2</v>
          </cell>
          <cell r="C723">
            <v>12</v>
          </cell>
          <cell r="D723">
            <v>10</v>
          </cell>
          <cell r="E723" t="str">
            <v/>
          </cell>
          <cell r="F723" t="str">
            <v>2</v>
          </cell>
        </row>
        <row r="724">
          <cell r="A724" t="str">
            <v>JOSE RANIERE FEREIRA DE SANTANA</v>
          </cell>
          <cell r="B724" t="str">
            <v>1D</v>
          </cell>
          <cell r="C724">
            <v>12</v>
          </cell>
          <cell r="D724">
            <v>12</v>
          </cell>
          <cell r="E724" t="str">
            <v/>
          </cell>
          <cell r="F724" t="str">
            <v>1D</v>
          </cell>
        </row>
        <row r="725">
          <cell r="A725" t="str">
            <v>VERONICA CONTINI</v>
          </cell>
          <cell r="B725" t="str">
            <v>2</v>
          </cell>
          <cell r="C725">
            <v>12</v>
          </cell>
          <cell r="D725">
            <v>10</v>
          </cell>
          <cell r="E725" t="str">
            <v/>
          </cell>
          <cell r="F725" t="str">
            <v>2</v>
          </cell>
        </row>
        <row r="726">
          <cell r="A726" t="str">
            <v>LUIZ FERNANDO COTICA</v>
          </cell>
          <cell r="B726" t="str">
            <v>2</v>
          </cell>
          <cell r="C726">
            <v>2</v>
          </cell>
          <cell r="D726">
            <v>2</v>
          </cell>
          <cell r="E726" t="str">
            <v/>
          </cell>
          <cell r="F726" t="str">
            <v>2</v>
          </cell>
        </row>
        <row r="727">
          <cell r="A727" t="str">
            <v>MARCO CESAR CUNEGUNDES GUIMARAES</v>
          </cell>
          <cell r="B727" t="str">
            <v/>
          </cell>
          <cell r="E727" t="str">
            <v>2</v>
          </cell>
          <cell r="F727" t="str">
            <v>2</v>
          </cell>
        </row>
        <row r="728">
          <cell r="A728" t="str">
            <v>MARCIO CESAR PEREIRA</v>
          </cell>
          <cell r="B728" t="str">
            <v>2</v>
          </cell>
          <cell r="C728">
            <v>12</v>
          </cell>
          <cell r="D728">
            <v>12</v>
          </cell>
          <cell r="E728" t="str">
            <v/>
          </cell>
          <cell r="F728" t="str">
            <v>2</v>
          </cell>
        </row>
        <row r="729">
          <cell r="A729" t="str">
            <v>KYRIA SANTIAGO DO NASCIMENTO</v>
          </cell>
          <cell r="B729" t="str">
            <v>2</v>
          </cell>
          <cell r="C729">
            <v>2</v>
          </cell>
          <cell r="D729">
            <v>2</v>
          </cell>
          <cell r="E729" t="str">
            <v/>
          </cell>
          <cell r="F729" t="str">
            <v>2</v>
          </cell>
        </row>
        <row r="730">
          <cell r="A730" t="str">
            <v>RITA DE CASSIA MENESES OLIVEIRA</v>
          </cell>
          <cell r="B730" t="str">
            <v>2</v>
          </cell>
          <cell r="C730">
            <v>12</v>
          </cell>
          <cell r="D730">
            <v>10</v>
          </cell>
          <cell r="E730" t="str">
            <v/>
          </cell>
          <cell r="F730" t="str">
            <v>2</v>
          </cell>
        </row>
        <row r="731">
          <cell r="A731" t="str">
            <v>DANIEL PEREIRA DA SILVA</v>
          </cell>
          <cell r="B731" t="str">
            <v>2</v>
          </cell>
          <cell r="C731">
            <v>2</v>
          </cell>
          <cell r="D731">
            <v>2</v>
          </cell>
          <cell r="E731" t="str">
            <v>2</v>
          </cell>
          <cell r="F731" t="str">
            <v>22</v>
          </cell>
        </row>
        <row r="732">
          <cell r="A732" t="str">
            <v>FABIO DE LIMA LEITE</v>
          </cell>
          <cell r="B732" t="str">
            <v>2</v>
          </cell>
          <cell r="C732">
            <v>12</v>
          </cell>
          <cell r="D732">
            <v>12</v>
          </cell>
          <cell r="E732" t="str">
            <v/>
          </cell>
          <cell r="F732" t="str">
            <v>2</v>
          </cell>
        </row>
        <row r="733">
          <cell r="A733" t="str">
            <v>VALERIA CRISTINA SANDRIM</v>
          </cell>
          <cell r="B733" t="str">
            <v>1D</v>
          </cell>
          <cell r="C733">
            <v>12</v>
          </cell>
          <cell r="D733">
            <v>10</v>
          </cell>
          <cell r="E733" t="str">
            <v/>
          </cell>
          <cell r="F733" t="str">
            <v>1D</v>
          </cell>
        </row>
        <row r="734">
          <cell r="A734" t="str">
            <v>GUSTAVO ROCHA DE CASTRO</v>
          </cell>
          <cell r="B734" t="str">
            <v>2</v>
          </cell>
          <cell r="C734">
            <v>12</v>
          </cell>
          <cell r="D734">
            <v>12</v>
          </cell>
          <cell r="E734" t="str">
            <v/>
          </cell>
          <cell r="F734" t="str">
            <v>2</v>
          </cell>
        </row>
        <row r="735">
          <cell r="A735" t="str">
            <v>RODRIGO ALEJANDRO ABARZA MUNOZ</v>
          </cell>
          <cell r="B735" t="str">
            <v>1D</v>
          </cell>
          <cell r="C735">
            <v>12</v>
          </cell>
          <cell r="D735">
            <v>12</v>
          </cell>
          <cell r="E735" t="str">
            <v/>
          </cell>
          <cell r="F735" t="str">
            <v>1D</v>
          </cell>
        </row>
        <row r="736">
          <cell r="A736" t="str">
            <v>CLAUDIA PINHO HARTLEBEN</v>
          </cell>
          <cell r="B736" t="str">
            <v/>
          </cell>
          <cell r="E736" t="str">
            <v>2</v>
          </cell>
          <cell r="F736" t="str">
            <v>2</v>
          </cell>
        </row>
        <row r="737">
          <cell r="A737" t="str">
            <v>CELIA ALVES DE SOUZA</v>
          </cell>
          <cell r="B737" t="str">
            <v>2</v>
          </cell>
          <cell r="C737">
            <v>12</v>
          </cell>
          <cell r="D737">
            <v>10</v>
          </cell>
          <cell r="E737" t="str">
            <v/>
          </cell>
          <cell r="F737" t="str">
            <v>2</v>
          </cell>
        </row>
        <row r="738">
          <cell r="A738" t="str">
            <v>EVERTON FAGONDE DA SILVA</v>
          </cell>
          <cell r="B738" t="str">
            <v>2</v>
          </cell>
          <cell r="C738">
            <v>12</v>
          </cell>
          <cell r="D738">
            <v>12</v>
          </cell>
          <cell r="E738" t="str">
            <v/>
          </cell>
          <cell r="F738" t="str">
            <v>2</v>
          </cell>
        </row>
        <row r="739">
          <cell r="A739" t="str">
            <v>ELTON FRANCESCHI</v>
          </cell>
          <cell r="B739" t="str">
            <v>2</v>
          </cell>
          <cell r="C739">
            <v>12</v>
          </cell>
          <cell r="D739">
            <v>12</v>
          </cell>
          <cell r="E739" t="str">
            <v/>
          </cell>
          <cell r="F739" t="str">
            <v>2</v>
          </cell>
        </row>
        <row r="740">
          <cell r="A740" t="str">
            <v>ANDRE LUIZ BARBOSA BAFICA</v>
          </cell>
          <cell r="B740" t="str">
            <v>1D</v>
          </cell>
          <cell r="C740">
            <v>12</v>
          </cell>
          <cell r="D740">
            <v>10</v>
          </cell>
          <cell r="E740" t="str">
            <v/>
          </cell>
          <cell r="F740" t="str">
            <v>1D</v>
          </cell>
        </row>
        <row r="741">
          <cell r="A741" t="str">
            <v>FABIANO ANDRE PETTER</v>
          </cell>
          <cell r="B741" t="str">
            <v>2</v>
          </cell>
          <cell r="C741">
            <v>12</v>
          </cell>
          <cell r="D741">
            <v>10</v>
          </cell>
          <cell r="E741" t="str">
            <v/>
          </cell>
          <cell r="F741" t="str">
            <v>2</v>
          </cell>
        </row>
        <row r="742">
          <cell r="A742" t="str">
            <v>FABRICIO ROCHEDO CONCEICAO</v>
          </cell>
          <cell r="B742" t="str">
            <v>2</v>
          </cell>
          <cell r="C742">
            <v>12</v>
          </cell>
          <cell r="D742">
            <v>12</v>
          </cell>
          <cell r="E742" t="str">
            <v/>
          </cell>
          <cell r="F742" t="str">
            <v>2</v>
          </cell>
        </row>
        <row r="743">
          <cell r="A743" t="str">
            <v>MICHELE RIGON SPIER</v>
          </cell>
          <cell r="B743" t="str">
            <v/>
          </cell>
          <cell r="E743" t="str">
            <v>2</v>
          </cell>
          <cell r="F743" t="str">
            <v>2</v>
          </cell>
        </row>
        <row r="744">
          <cell r="A744" t="str">
            <v>SANDRO MASSAO HIRABARA</v>
          </cell>
          <cell r="B744" t="str">
            <v>2</v>
          </cell>
          <cell r="C744">
            <v>12</v>
          </cell>
          <cell r="D744">
            <v>12</v>
          </cell>
          <cell r="E744" t="str">
            <v/>
          </cell>
          <cell r="F744" t="str">
            <v>2</v>
          </cell>
        </row>
        <row r="745">
          <cell r="A745" t="str">
            <v>FERNANDO SPILLER</v>
          </cell>
          <cell r="B745" t="str">
            <v>2</v>
          </cell>
          <cell r="C745">
            <v>12</v>
          </cell>
          <cell r="D745">
            <v>2</v>
          </cell>
          <cell r="E745" t="str">
            <v/>
          </cell>
          <cell r="F745" t="str">
            <v>2</v>
          </cell>
        </row>
        <row r="746">
          <cell r="A746" t="str">
            <v>CANDIDA APARECIDA LEITE KASSUYA</v>
          </cell>
          <cell r="B746" t="str">
            <v>2</v>
          </cell>
          <cell r="C746">
            <v>12</v>
          </cell>
          <cell r="D746">
            <v>10</v>
          </cell>
          <cell r="E746" t="str">
            <v/>
          </cell>
          <cell r="F746" t="str">
            <v>2</v>
          </cell>
        </row>
        <row r="747">
          <cell r="A747" t="str">
            <v>FLAVIO TEIXEIRA DA SILVA</v>
          </cell>
          <cell r="B747" t="str">
            <v>2</v>
          </cell>
          <cell r="C747">
            <v>12</v>
          </cell>
          <cell r="D747">
            <v>10</v>
          </cell>
          <cell r="E747" t="str">
            <v/>
          </cell>
          <cell r="F747" t="str">
            <v>2</v>
          </cell>
        </row>
        <row r="748">
          <cell r="A748" t="str">
            <v>SILVIA REGINA ARRUDA DE MORAES</v>
          </cell>
          <cell r="B748" t="str">
            <v>2</v>
          </cell>
          <cell r="C748">
            <v>12</v>
          </cell>
          <cell r="D748">
            <v>12</v>
          </cell>
          <cell r="E748" t="str">
            <v/>
          </cell>
          <cell r="F748" t="str">
            <v>2</v>
          </cell>
        </row>
        <row r="749">
          <cell r="A749" t="str">
            <v>JULIANA DE FATIMA SALES</v>
          </cell>
          <cell r="B749" t="str">
            <v>2</v>
          </cell>
          <cell r="C749">
            <v>12</v>
          </cell>
          <cell r="D749">
            <v>12</v>
          </cell>
          <cell r="E749" t="str">
            <v/>
          </cell>
          <cell r="F749" t="str">
            <v>2</v>
          </cell>
        </row>
        <row r="750">
          <cell r="A750" t="str">
            <v>ROSANGELA BERGAMASCO</v>
          </cell>
          <cell r="B750" t="str">
            <v>1B</v>
          </cell>
          <cell r="C750">
            <v>12</v>
          </cell>
          <cell r="D750">
            <v>10</v>
          </cell>
          <cell r="E750" t="str">
            <v/>
          </cell>
          <cell r="F750" t="str">
            <v>1B</v>
          </cell>
        </row>
        <row r="751">
          <cell r="A751" t="str">
            <v>WAGNER FRANCO MOLINA</v>
          </cell>
          <cell r="B751" t="str">
            <v>2</v>
          </cell>
          <cell r="C751">
            <v>2</v>
          </cell>
          <cell r="D751">
            <v>2</v>
          </cell>
          <cell r="E751" t="str">
            <v/>
          </cell>
          <cell r="F751" t="str">
            <v>2</v>
          </cell>
        </row>
        <row r="752">
          <cell r="A752" t="str">
            <v>CELIA REGINA MONTE BARARDI</v>
          </cell>
          <cell r="B752" t="str">
            <v>1D</v>
          </cell>
          <cell r="C752">
            <v>12</v>
          </cell>
          <cell r="D752">
            <v>12</v>
          </cell>
          <cell r="E752" t="str">
            <v/>
          </cell>
          <cell r="F752" t="str">
            <v>1D</v>
          </cell>
        </row>
        <row r="753">
          <cell r="A753" t="str">
            <v>ARTUR LUIZ DA COSTA DA SILVA</v>
          </cell>
          <cell r="B753" t="str">
            <v>1D</v>
          </cell>
          <cell r="C753">
            <v>12</v>
          </cell>
          <cell r="D753">
            <v>12</v>
          </cell>
          <cell r="E753" t="str">
            <v/>
          </cell>
          <cell r="F753" t="str">
            <v>1D</v>
          </cell>
        </row>
        <row r="754">
          <cell r="A754" t="str">
            <v>MARCIO NUNES CORREA</v>
          </cell>
          <cell r="B754" t="str">
            <v>1B</v>
          </cell>
          <cell r="C754">
            <v>12</v>
          </cell>
          <cell r="D754">
            <v>10</v>
          </cell>
          <cell r="E754" t="str">
            <v/>
          </cell>
          <cell r="F754" t="str">
            <v>1B</v>
          </cell>
        </row>
        <row r="755">
          <cell r="A755" t="str">
            <v>MARCELO BERTOLINI</v>
          </cell>
          <cell r="B755" t="str">
            <v>2</v>
          </cell>
          <cell r="C755">
            <v>12</v>
          </cell>
          <cell r="D755">
            <v>10</v>
          </cell>
          <cell r="E755" t="str">
            <v/>
          </cell>
          <cell r="F755" t="str">
            <v>2</v>
          </cell>
        </row>
        <row r="756">
          <cell r="A756" t="str">
            <v>SONIA MARLI ZINGARETTI</v>
          </cell>
          <cell r="B756" t="str">
            <v>2</v>
          </cell>
          <cell r="C756">
            <v>2</v>
          </cell>
          <cell r="D756">
            <v>2</v>
          </cell>
          <cell r="E756" t="str">
            <v/>
          </cell>
          <cell r="F756" t="str">
            <v>2</v>
          </cell>
        </row>
        <row r="757">
          <cell r="A757" t="str">
            <v>ALEXANDRE BARBOSA REIS</v>
          </cell>
          <cell r="B757" t="str">
            <v>1C</v>
          </cell>
          <cell r="C757">
            <v>12</v>
          </cell>
          <cell r="D757">
            <v>10</v>
          </cell>
          <cell r="E757" t="str">
            <v/>
          </cell>
          <cell r="F757" t="str">
            <v>1C</v>
          </cell>
        </row>
        <row r="758">
          <cell r="A758" t="str">
            <v>LEONIE ASFORA SARUBBO</v>
          </cell>
          <cell r="B758" t="str">
            <v>1D</v>
          </cell>
          <cell r="C758">
            <v>12</v>
          </cell>
          <cell r="D758">
            <v>10</v>
          </cell>
          <cell r="E758" t="str">
            <v/>
          </cell>
          <cell r="F758" t="str">
            <v>1D</v>
          </cell>
        </row>
        <row r="759">
          <cell r="A759" t="str">
            <v>MARCELO MARASCHIN</v>
          </cell>
          <cell r="B759" t="str">
            <v>1C</v>
          </cell>
          <cell r="C759">
            <v>6</v>
          </cell>
          <cell r="D759">
            <v>6</v>
          </cell>
          <cell r="E759" t="str">
            <v/>
          </cell>
          <cell r="F759" t="str">
            <v>1C</v>
          </cell>
        </row>
        <row r="760">
          <cell r="A760" t="str">
            <v>GILVANDA SILVA NUNES</v>
          </cell>
          <cell r="B760" t="str">
            <v/>
          </cell>
          <cell r="E760" t="str">
            <v>2</v>
          </cell>
          <cell r="F760" t="str">
            <v>2</v>
          </cell>
        </row>
        <row r="761">
          <cell r="A761" t="str">
            <v>CLEBER OLIVEIRA SAORES</v>
          </cell>
          <cell r="B761" t="str">
            <v>2</v>
          </cell>
          <cell r="C761">
            <v>12</v>
          </cell>
          <cell r="D761">
            <v>12</v>
          </cell>
          <cell r="E761" t="str">
            <v/>
          </cell>
          <cell r="F761" t="str">
            <v>2</v>
          </cell>
        </row>
        <row r="762">
          <cell r="A762" t="str">
            <v>CLAUDETE APARECIDA MANGOLIM</v>
          </cell>
          <cell r="B762" t="str">
            <v>1D</v>
          </cell>
          <cell r="C762">
            <v>12</v>
          </cell>
          <cell r="D762">
            <v>10</v>
          </cell>
          <cell r="E762" t="str">
            <v/>
          </cell>
          <cell r="F762" t="str">
            <v>1D</v>
          </cell>
        </row>
        <row r="763">
          <cell r="A763" t="str">
            <v>EDY SOUSA DE BRITO</v>
          </cell>
          <cell r="B763" t="str">
            <v>2</v>
          </cell>
          <cell r="C763">
            <v>2</v>
          </cell>
          <cell r="D763">
            <v>2</v>
          </cell>
          <cell r="E763" t="str">
            <v/>
          </cell>
          <cell r="F763" t="str">
            <v>2</v>
          </cell>
        </row>
        <row r="764">
          <cell r="A764" t="str">
            <v>PAULO ROBERTO BUENO</v>
          </cell>
          <cell r="B764" t="str">
            <v>1D</v>
          </cell>
          <cell r="C764">
            <v>12</v>
          </cell>
          <cell r="D764">
            <v>12</v>
          </cell>
          <cell r="E764" t="str">
            <v/>
          </cell>
          <cell r="F764" t="str">
            <v>1D</v>
          </cell>
        </row>
        <row r="765">
          <cell r="A765" t="str">
            <v>CARLUCIO ROBERTO ALVES</v>
          </cell>
          <cell r="B765" t="str">
            <v/>
          </cell>
          <cell r="E765" t="str">
            <v>2</v>
          </cell>
          <cell r="F765" t="str">
            <v>2</v>
          </cell>
        </row>
        <row r="766">
          <cell r="A766" t="str">
            <v>MARIA ELISABETE AMARAL DE MORAES</v>
          </cell>
          <cell r="B766" t="str">
            <v>1D</v>
          </cell>
          <cell r="C766">
            <v>12</v>
          </cell>
          <cell r="D766">
            <v>12</v>
          </cell>
          <cell r="E766" t="str">
            <v/>
          </cell>
          <cell r="F766" t="str">
            <v>1D</v>
          </cell>
        </row>
        <row r="767">
          <cell r="A767" t="str">
            <v>LUIZ CARLOS ALVES DE OLIVEIRA</v>
          </cell>
          <cell r="B767" t="str">
            <v>1C</v>
          </cell>
          <cell r="C767">
            <v>12</v>
          </cell>
          <cell r="D767">
            <v>12</v>
          </cell>
          <cell r="E767" t="str">
            <v/>
          </cell>
          <cell r="F767" t="str">
            <v>1C</v>
          </cell>
        </row>
        <row r="768">
          <cell r="A768" t="str">
            <v>HELENA CARLA CASTRO CARDOSO DE ALMEIDA</v>
          </cell>
          <cell r="B768" t="str">
            <v>1C</v>
          </cell>
          <cell r="C768">
            <v>12</v>
          </cell>
          <cell r="D768">
            <v>12</v>
          </cell>
          <cell r="E768" t="str">
            <v/>
          </cell>
          <cell r="F768" t="str">
            <v>1C</v>
          </cell>
        </row>
        <row r="769">
          <cell r="A769" t="str">
            <v>DILINA DO NASCIMENTO MARREIRO</v>
          </cell>
          <cell r="B769" t="str">
            <v>2</v>
          </cell>
          <cell r="C769">
            <v>12</v>
          </cell>
          <cell r="D769">
            <v>12</v>
          </cell>
          <cell r="E769" t="str">
            <v/>
          </cell>
          <cell r="F769" t="str">
            <v>2</v>
          </cell>
        </row>
        <row r="770">
          <cell r="A770" t="str">
            <v>PEDRO DE MAGALHAES PADILHA</v>
          </cell>
          <cell r="B770" t="str">
            <v>1C</v>
          </cell>
          <cell r="C770">
            <v>12</v>
          </cell>
          <cell r="D770">
            <v>10</v>
          </cell>
          <cell r="E770" t="str">
            <v/>
          </cell>
          <cell r="F770" t="str">
            <v>1C</v>
          </cell>
        </row>
        <row r="771">
          <cell r="A771" t="str">
            <v>GANDHI RADIS BAPTISTA</v>
          </cell>
          <cell r="B771" t="str">
            <v>1D</v>
          </cell>
          <cell r="C771">
            <v>12</v>
          </cell>
          <cell r="D771">
            <v>12</v>
          </cell>
          <cell r="E771" t="str">
            <v/>
          </cell>
          <cell r="F771" t="str">
            <v>1D</v>
          </cell>
        </row>
        <row r="772">
          <cell r="A772" t="str">
            <v>KATIA CASTANHO SCORTECCI</v>
          </cell>
          <cell r="B772" t="str">
            <v>2</v>
          </cell>
          <cell r="C772">
            <v>12</v>
          </cell>
          <cell r="D772">
            <v>12</v>
          </cell>
          <cell r="E772" t="str">
            <v/>
          </cell>
          <cell r="F772" t="str">
            <v>2</v>
          </cell>
        </row>
        <row r="773">
          <cell r="A773" t="str">
            <v>DEMETRIUS ANTONIO MACHADO DE ARAUJO</v>
          </cell>
          <cell r="B773" t="str">
            <v>1D</v>
          </cell>
          <cell r="C773">
            <v>12</v>
          </cell>
          <cell r="D773">
            <v>12</v>
          </cell>
          <cell r="E773" t="str">
            <v/>
          </cell>
          <cell r="F773" t="str">
            <v>1D</v>
          </cell>
        </row>
        <row r="774">
          <cell r="A774" t="str">
            <v>JOSE ALEXANDRE MARZAGAO BARBUTO</v>
          </cell>
          <cell r="B774" t="str">
            <v>2</v>
          </cell>
          <cell r="C774">
            <v>12</v>
          </cell>
          <cell r="D774">
            <v>12</v>
          </cell>
          <cell r="E774" t="str">
            <v/>
          </cell>
          <cell r="F774" t="str">
            <v>2</v>
          </cell>
        </row>
        <row r="775">
          <cell r="A775" t="str">
            <v>PERICLES DE ALBUQUERQUE MELO FILHO</v>
          </cell>
          <cell r="B775" t="str">
            <v>2</v>
          </cell>
          <cell r="C775">
            <v>12</v>
          </cell>
          <cell r="D775">
            <v>12</v>
          </cell>
          <cell r="E775" t="str">
            <v/>
          </cell>
          <cell r="F775" t="str">
            <v>2</v>
          </cell>
        </row>
        <row r="776">
          <cell r="A776" t="str">
            <v>CESAR MARTINS</v>
          </cell>
          <cell r="B776" t="str">
            <v>1D</v>
          </cell>
          <cell r="C776">
            <v>12</v>
          </cell>
          <cell r="D776">
            <v>12</v>
          </cell>
          <cell r="E776" t="str">
            <v/>
          </cell>
          <cell r="F776" t="str">
            <v>1D</v>
          </cell>
        </row>
        <row r="777">
          <cell r="A777" t="str">
            <v>CLAUDIO DARIVA</v>
          </cell>
          <cell r="B777" t="str">
            <v>1C</v>
          </cell>
          <cell r="C777">
            <v>12</v>
          </cell>
          <cell r="D777">
            <v>10</v>
          </cell>
          <cell r="E777" t="str">
            <v/>
          </cell>
          <cell r="F777" t="str">
            <v>1C</v>
          </cell>
        </row>
        <row r="778">
          <cell r="A778" t="str">
            <v>SUZANA GUIMARAES LEITAO</v>
          </cell>
          <cell r="B778" t="str">
            <v>2</v>
          </cell>
          <cell r="C778">
            <v>2</v>
          </cell>
          <cell r="D778">
            <v>2</v>
          </cell>
          <cell r="E778" t="str">
            <v/>
          </cell>
          <cell r="F778" t="str">
            <v>2</v>
          </cell>
        </row>
        <row r="779">
          <cell r="A779" t="str">
            <v>EDERSON AKIO KIDO</v>
          </cell>
          <cell r="B779" t="str">
            <v>2</v>
          </cell>
          <cell r="C779">
            <v>12</v>
          </cell>
          <cell r="D779">
            <v>10</v>
          </cell>
          <cell r="E779" t="str">
            <v/>
          </cell>
          <cell r="F779" t="str">
            <v>2</v>
          </cell>
        </row>
        <row r="780">
          <cell r="A780" t="str">
            <v>CARLOS DUCATTI</v>
          </cell>
          <cell r="B780" t="str">
            <v>2</v>
          </cell>
          <cell r="C780">
            <v>12</v>
          </cell>
          <cell r="D780">
            <v>12</v>
          </cell>
          <cell r="E780" t="str">
            <v/>
          </cell>
          <cell r="F780" t="str">
            <v>2</v>
          </cell>
        </row>
        <row r="781">
          <cell r="A781" t="str">
            <v>RUBENS MONTI</v>
          </cell>
          <cell r="B781" t="str">
            <v>2</v>
          </cell>
          <cell r="C781">
            <v>2</v>
          </cell>
          <cell r="D781">
            <v>2</v>
          </cell>
          <cell r="E781" t="str">
            <v/>
          </cell>
          <cell r="F781" t="str">
            <v>2</v>
          </cell>
        </row>
        <row r="782">
          <cell r="A782" t="str">
            <v>DAMIAO PERGENTINO DE SOUSA</v>
          </cell>
          <cell r="B782" t="str">
            <v>2</v>
          </cell>
          <cell r="C782">
            <v>12</v>
          </cell>
          <cell r="D782">
            <v>12</v>
          </cell>
          <cell r="E782" t="str">
            <v/>
          </cell>
          <cell r="F782" t="str">
            <v>2</v>
          </cell>
        </row>
        <row r="783">
          <cell r="A783" t="str">
            <v>MARIA SANTINA DE CASTRO DONINI</v>
          </cell>
          <cell r="B783" t="str">
            <v>2</v>
          </cell>
          <cell r="C783">
            <v>12</v>
          </cell>
          <cell r="D783">
            <v>12</v>
          </cell>
          <cell r="E783" t="str">
            <v/>
          </cell>
          <cell r="F783" t="str">
            <v>2</v>
          </cell>
        </row>
        <row r="784">
          <cell r="A784" t="str">
            <v>WALDELY DE OLIVEIRA DIAS</v>
          </cell>
          <cell r="B784" t="str">
            <v>1D</v>
          </cell>
          <cell r="C784">
            <v>12</v>
          </cell>
          <cell r="D784">
            <v>12</v>
          </cell>
          <cell r="E784" t="str">
            <v/>
          </cell>
          <cell r="F784" t="str">
            <v>1D</v>
          </cell>
        </row>
        <row r="785">
          <cell r="A785" t="str">
            <v>PAOLO ROGERIO DE OLIVEIRA SALVALAGGIO</v>
          </cell>
          <cell r="B785" t="str">
            <v>2</v>
          </cell>
          <cell r="C785">
            <v>12</v>
          </cell>
          <cell r="D785">
            <v>10</v>
          </cell>
          <cell r="E785" t="str">
            <v/>
          </cell>
          <cell r="F785" t="str">
            <v>2</v>
          </cell>
        </row>
        <row r="786">
          <cell r="A786" t="str">
            <v>MARCOS TAVARES DIAS</v>
          </cell>
          <cell r="B786" t="str">
            <v>2</v>
          </cell>
          <cell r="C786">
            <v>12</v>
          </cell>
          <cell r="D786">
            <v>12</v>
          </cell>
          <cell r="E786" t="str">
            <v/>
          </cell>
          <cell r="F786" t="str">
            <v>2</v>
          </cell>
        </row>
        <row r="787">
          <cell r="A787" t="str">
            <v>MARIA DE LOURDES PINHEIRO RUIVO</v>
          </cell>
          <cell r="B787" t="str">
            <v>2</v>
          </cell>
          <cell r="C787">
            <v>12</v>
          </cell>
          <cell r="D787">
            <v>12</v>
          </cell>
          <cell r="E787" t="str">
            <v/>
          </cell>
          <cell r="F787" t="str">
            <v>2</v>
          </cell>
        </row>
        <row r="788">
          <cell r="A788" t="str">
            <v>ALDALEA LOPES BRANDES MARQUES</v>
          </cell>
          <cell r="B788" t="str">
            <v>2</v>
          </cell>
          <cell r="C788">
            <v>12</v>
          </cell>
          <cell r="D788">
            <v>10</v>
          </cell>
          <cell r="E788" t="str">
            <v/>
          </cell>
          <cell r="F788" t="str">
            <v>2</v>
          </cell>
        </row>
        <row r="789">
          <cell r="A789" t="str">
            <v>VAGNER ROBERTO BOTARO</v>
          </cell>
          <cell r="B789" t="str">
            <v>2</v>
          </cell>
          <cell r="C789">
            <v>2</v>
          </cell>
          <cell r="D789">
            <v>2</v>
          </cell>
          <cell r="E789" t="str">
            <v/>
          </cell>
          <cell r="F789" t="str">
            <v>2</v>
          </cell>
        </row>
        <row r="790">
          <cell r="A790" t="str">
            <v>ANA TERESA LOMBARDI</v>
          </cell>
          <cell r="B790" t="str">
            <v>2</v>
          </cell>
          <cell r="C790">
            <v>12</v>
          </cell>
          <cell r="D790">
            <v>12</v>
          </cell>
          <cell r="E790" t="str">
            <v/>
          </cell>
          <cell r="F790" t="str">
            <v>2</v>
          </cell>
        </row>
        <row r="791">
          <cell r="A791" t="str">
            <v>MARIANA HELENA CHAVES</v>
          </cell>
          <cell r="B791" t="str">
            <v>2</v>
          </cell>
          <cell r="C791">
            <v>2</v>
          </cell>
          <cell r="D791">
            <v>2</v>
          </cell>
          <cell r="E791" t="str">
            <v/>
          </cell>
          <cell r="F791" t="str">
            <v>2</v>
          </cell>
        </row>
        <row r="792">
          <cell r="A792" t="str">
            <v>VITOR MARCELO SILVEIRA BUENO BRANDAO DE OLIVEIRA</v>
          </cell>
          <cell r="B792" t="str">
            <v>2</v>
          </cell>
          <cell r="C792">
            <v>12</v>
          </cell>
          <cell r="D792">
            <v>10</v>
          </cell>
          <cell r="E792" t="str">
            <v/>
          </cell>
          <cell r="F792" t="str">
            <v>2</v>
          </cell>
        </row>
        <row r="793">
          <cell r="A793" t="str">
            <v>ANDREA BALAN</v>
          </cell>
          <cell r="B793" t="str">
            <v>2</v>
          </cell>
          <cell r="C793">
            <v>12</v>
          </cell>
          <cell r="D793">
            <v>10</v>
          </cell>
          <cell r="E793" t="str">
            <v/>
          </cell>
          <cell r="F793" t="str">
            <v>2</v>
          </cell>
        </row>
        <row r="794">
          <cell r="A794" t="str">
            <v>VADIM VIVIANI</v>
          </cell>
          <cell r="B794" t="str">
            <v>2</v>
          </cell>
          <cell r="C794">
            <v>12</v>
          </cell>
          <cell r="D794">
            <v>10</v>
          </cell>
          <cell r="E794" t="str">
            <v/>
          </cell>
          <cell r="F794" t="str">
            <v>2</v>
          </cell>
        </row>
        <row r="795">
          <cell r="A795" t="str">
            <v>RENATA GUERRA DE SA COTA</v>
          </cell>
          <cell r="B795" t="str">
            <v>1D</v>
          </cell>
          <cell r="C795">
            <v>11</v>
          </cell>
          <cell r="D795">
            <v>11</v>
          </cell>
          <cell r="E795" t="str">
            <v/>
          </cell>
          <cell r="F795" t="str">
            <v>1D</v>
          </cell>
        </row>
        <row r="796">
          <cell r="A796" t="str">
            <v>FERNANDA CALHETA VIEIRA</v>
          </cell>
          <cell r="B796" t="str">
            <v>2</v>
          </cell>
          <cell r="C796">
            <v>12</v>
          </cell>
          <cell r="D796">
            <v>12</v>
          </cell>
          <cell r="E796" t="str">
            <v/>
          </cell>
          <cell r="F796" t="str">
            <v>2</v>
          </cell>
        </row>
        <row r="797">
          <cell r="A797" t="str">
            <v>ELIANE NAMIE MIYAJI</v>
          </cell>
          <cell r="B797" t="str">
            <v>1C</v>
          </cell>
          <cell r="C797">
            <v>12</v>
          </cell>
          <cell r="D797">
            <v>10</v>
          </cell>
          <cell r="E797" t="str">
            <v/>
          </cell>
          <cell r="F797" t="str">
            <v>1C</v>
          </cell>
        </row>
        <row r="798">
          <cell r="A798" t="str">
            <v>DANIEL CAPALDO AMARAL</v>
          </cell>
          <cell r="B798" t="str">
            <v>2</v>
          </cell>
          <cell r="C798">
            <v>12</v>
          </cell>
          <cell r="D798">
            <v>12</v>
          </cell>
          <cell r="E798" t="str">
            <v/>
          </cell>
          <cell r="F798" t="str">
            <v>2</v>
          </cell>
        </row>
        <row r="799">
          <cell r="A799" t="str">
            <v>ANA LUCIA FACHIN</v>
          </cell>
          <cell r="B799" t="str">
            <v>2</v>
          </cell>
          <cell r="C799">
            <v>2</v>
          </cell>
          <cell r="D799">
            <v>2</v>
          </cell>
          <cell r="E799" t="str">
            <v/>
          </cell>
          <cell r="F799" t="str">
            <v>2</v>
          </cell>
        </row>
        <row r="800">
          <cell r="A800" t="str">
            <v>LEANDRO VALLE FERREIRA</v>
          </cell>
          <cell r="B800" t="str">
            <v>2</v>
          </cell>
          <cell r="C800">
            <v>12</v>
          </cell>
          <cell r="D800">
            <v>12</v>
          </cell>
          <cell r="E800" t="str">
            <v/>
          </cell>
          <cell r="F800" t="str">
            <v>2</v>
          </cell>
        </row>
        <row r="801">
          <cell r="A801" t="str">
            <v>VALERIA MONTEZE GUIMARAES</v>
          </cell>
          <cell r="B801" t="str">
            <v>2</v>
          </cell>
          <cell r="C801">
            <v>2</v>
          </cell>
          <cell r="D801">
            <v>2</v>
          </cell>
          <cell r="E801" t="str">
            <v/>
          </cell>
          <cell r="F801" t="str">
            <v>2</v>
          </cell>
        </row>
        <row r="802">
          <cell r="A802" t="str">
            <v>NOELI JUAREZ FERLA</v>
          </cell>
          <cell r="B802" t="str">
            <v>2</v>
          </cell>
          <cell r="C802">
            <v>12</v>
          </cell>
          <cell r="D802">
            <v>10</v>
          </cell>
          <cell r="E802" t="str">
            <v/>
          </cell>
          <cell r="F802" t="str">
            <v>2</v>
          </cell>
        </row>
        <row r="803">
          <cell r="A803" t="str">
            <v>CRISTINA MARIA DE SOUZA MOTTA</v>
          </cell>
          <cell r="B803" t="str">
            <v>1D</v>
          </cell>
          <cell r="C803">
            <v>12</v>
          </cell>
          <cell r="D803">
            <v>10</v>
          </cell>
          <cell r="E803" t="str">
            <v/>
          </cell>
          <cell r="F803" t="str">
            <v>1D</v>
          </cell>
        </row>
        <row r="804">
          <cell r="A804" t="str">
            <v>MARCOS ANTONIO LIMA BRAGANCA</v>
          </cell>
          <cell r="B804" t="str">
            <v>2</v>
          </cell>
          <cell r="C804">
            <v>12</v>
          </cell>
          <cell r="D804">
            <v>12</v>
          </cell>
          <cell r="E804" t="str">
            <v/>
          </cell>
          <cell r="F804" t="str">
            <v>2</v>
          </cell>
        </row>
        <row r="805">
          <cell r="A805" t="str">
            <v>LUCIANO KALABRIC SILVA</v>
          </cell>
          <cell r="B805" t="str">
            <v>2</v>
          </cell>
          <cell r="C805">
            <v>12</v>
          </cell>
          <cell r="D805">
            <v>12</v>
          </cell>
          <cell r="E805" t="str">
            <v/>
          </cell>
          <cell r="F805" t="str">
            <v>2</v>
          </cell>
        </row>
        <row r="806">
          <cell r="A806" t="str">
            <v>MARTHA MASSAKO TANIZAKI</v>
          </cell>
          <cell r="B806" t="str">
            <v>2</v>
          </cell>
          <cell r="C806">
            <v>12</v>
          </cell>
          <cell r="D806">
            <v>12</v>
          </cell>
          <cell r="E806" t="str">
            <v/>
          </cell>
          <cell r="F806" t="str">
            <v>2</v>
          </cell>
        </row>
        <row r="807">
          <cell r="A807" t="str">
            <v>JOAO ALEXANDRE RIBEIRO GONCALVES BARBOSA</v>
          </cell>
          <cell r="B807" t="str">
            <v>1D</v>
          </cell>
          <cell r="C807">
            <v>12</v>
          </cell>
          <cell r="D807">
            <v>10</v>
          </cell>
          <cell r="E807" t="str">
            <v/>
          </cell>
          <cell r="F807" t="str">
            <v>1D</v>
          </cell>
        </row>
        <row r="808">
          <cell r="A808" t="str">
            <v>RICARDO HENRIQUE KRUGER</v>
          </cell>
          <cell r="B808" t="str">
            <v>1D</v>
          </cell>
          <cell r="C808">
            <v>12</v>
          </cell>
          <cell r="D808">
            <v>12</v>
          </cell>
          <cell r="E808" t="str">
            <v/>
          </cell>
          <cell r="F808" t="str">
            <v>1D</v>
          </cell>
        </row>
        <row r="809">
          <cell r="A809" t="str">
            <v>LUIZ FILIPE PROTASIO PEREIRA</v>
          </cell>
          <cell r="B809" t="str">
            <v>2</v>
          </cell>
          <cell r="C809">
            <v>2</v>
          </cell>
          <cell r="D809">
            <v>2</v>
          </cell>
          <cell r="E809" t="str">
            <v/>
          </cell>
          <cell r="F809" t="str">
            <v>2</v>
          </cell>
        </row>
        <row r="810">
          <cell r="A810" t="str">
            <v>TERESINHA GONCALVES DA SILVA</v>
          </cell>
          <cell r="B810" t="str">
            <v>2</v>
          </cell>
          <cell r="C810">
            <v>12</v>
          </cell>
          <cell r="D810">
            <v>12</v>
          </cell>
          <cell r="E810" t="str">
            <v/>
          </cell>
          <cell r="F810" t="str">
            <v>2</v>
          </cell>
        </row>
        <row r="811">
          <cell r="A811" t="str">
            <v>MARCIO ROBERTO VIANA DOS SANTOS</v>
          </cell>
          <cell r="B811" t="str">
            <v>2</v>
          </cell>
          <cell r="C811">
            <v>12</v>
          </cell>
          <cell r="D811">
            <v>12</v>
          </cell>
          <cell r="E811" t="str">
            <v/>
          </cell>
          <cell r="F811" t="str">
            <v>2</v>
          </cell>
        </row>
        <row r="812">
          <cell r="A812" t="str">
            <v>RANILSON DE SOUZA BEZERRA</v>
          </cell>
          <cell r="B812" t="str">
            <v>2</v>
          </cell>
          <cell r="C812">
            <v>12</v>
          </cell>
          <cell r="D812">
            <v>12</v>
          </cell>
          <cell r="E812" t="str">
            <v/>
          </cell>
          <cell r="F812" t="str">
            <v>2</v>
          </cell>
        </row>
        <row r="813">
          <cell r="A813" t="str">
            <v>JERONIMO LAMEIRA SILVA</v>
          </cell>
          <cell r="B813" t="str">
            <v>2</v>
          </cell>
          <cell r="C813">
            <v>12</v>
          </cell>
          <cell r="D813">
            <v>10</v>
          </cell>
          <cell r="E813" t="str">
            <v/>
          </cell>
          <cell r="F813" t="str">
            <v>2</v>
          </cell>
        </row>
        <row r="814">
          <cell r="A814" t="str">
            <v>PEDRO ISMAEL DA SILVA JUNIOR</v>
          </cell>
          <cell r="B814" t="str">
            <v/>
          </cell>
          <cell r="E814" t="str">
            <v>2</v>
          </cell>
          <cell r="F814" t="str">
            <v>2</v>
          </cell>
        </row>
        <row r="815">
          <cell r="A815" t="str">
            <v>LEILA TERESINHA MARANHO</v>
          </cell>
          <cell r="B815" t="str">
            <v>2</v>
          </cell>
          <cell r="C815">
            <v>12</v>
          </cell>
          <cell r="D815">
            <v>12</v>
          </cell>
          <cell r="E815" t="str">
            <v/>
          </cell>
          <cell r="F815" t="str">
            <v>2</v>
          </cell>
        </row>
        <row r="816">
          <cell r="A816" t="str">
            <v>RIVA DE PAULA OLIVEIRA</v>
          </cell>
          <cell r="B816" t="str">
            <v>2</v>
          </cell>
          <cell r="C816">
            <v>12</v>
          </cell>
          <cell r="D816">
            <v>10</v>
          </cell>
          <cell r="E816" t="str">
            <v/>
          </cell>
          <cell r="F816" t="str">
            <v>2</v>
          </cell>
        </row>
        <row r="817">
          <cell r="A817" t="str">
            <v>ANDERSON RODRIGUES LIMA CAIRES</v>
          </cell>
          <cell r="B817" t="str">
            <v/>
          </cell>
          <cell r="E817" t="str">
            <v>2</v>
          </cell>
          <cell r="F817" t="str">
            <v>2</v>
          </cell>
        </row>
        <row r="818">
          <cell r="A818" t="str">
            <v>MIRNA MARQUES BEZERRA BRAYNER</v>
          </cell>
          <cell r="B818" t="str">
            <v>2</v>
          </cell>
          <cell r="C818">
            <v>8</v>
          </cell>
          <cell r="D818">
            <v>8</v>
          </cell>
          <cell r="E818" t="str">
            <v/>
          </cell>
          <cell r="F818" t="str">
            <v>2</v>
          </cell>
        </row>
        <row r="819">
          <cell r="A819" t="str">
            <v>NILBERTO ROBSON FALCAO DO NASCIMENTO</v>
          </cell>
          <cell r="B819" t="str">
            <v>2</v>
          </cell>
          <cell r="C819">
            <v>2</v>
          </cell>
          <cell r="D819">
            <v>2</v>
          </cell>
          <cell r="E819" t="str">
            <v/>
          </cell>
          <cell r="F819" t="str">
            <v>2</v>
          </cell>
        </row>
        <row r="820">
          <cell r="A820" t="str">
            <v>ELIANE GASPARINO</v>
          </cell>
          <cell r="B820" t="str">
            <v>1D</v>
          </cell>
          <cell r="C820">
            <v>12</v>
          </cell>
          <cell r="D820">
            <v>12</v>
          </cell>
          <cell r="E820" t="str">
            <v/>
          </cell>
          <cell r="F820" t="str">
            <v>1D</v>
          </cell>
        </row>
        <row r="821">
          <cell r="A821" t="str">
            <v>DANIEL PASQUINI</v>
          </cell>
          <cell r="B821" t="str">
            <v>2</v>
          </cell>
          <cell r="C821">
            <v>12</v>
          </cell>
          <cell r="D821">
            <v>12</v>
          </cell>
          <cell r="E821" t="str">
            <v/>
          </cell>
          <cell r="F821" t="str">
            <v>2</v>
          </cell>
        </row>
        <row r="822">
          <cell r="A822" t="str">
            <v>JOSE GERALDO DA CRUZ PRADELLA</v>
          </cell>
          <cell r="B822" t="str">
            <v/>
          </cell>
          <cell r="E822" t="str">
            <v>2</v>
          </cell>
          <cell r="F822" t="str">
            <v>2</v>
          </cell>
        </row>
        <row r="823">
          <cell r="A823" t="str">
            <v>EDUARDO DE JESUS OLIVEIRA</v>
          </cell>
          <cell r="B823" t="str">
            <v>2</v>
          </cell>
          <cell r="C823">
            <v>12</v>
          </cell>
          <cell r="D823">
            <v>12</v>
          </cell>
          <cell r="E823" t="str">
            <v/>
          </cell>
          <cell r="F823" t="str">
            <v>2</v>
          </cell>
        </row>
        <row r="824">
          <cell r="A824" t="str">
            <v>NEUZA MARIA ALCANTARA NEVES</v>
          </cell>
          <cell r="B824" t="str">
            <v>2</v>
          </cell>
          <cell r="C824">
            <v>2</v>
          </cell>
          <cell r="D824">
            <v>2</v>
          </cell>
          <cell r="E824" t="str">
            <v/>
          </cell>
          <cell r="F824" t="str">
            <v>2</v>
          </cell>
        </row>
        <row r="825">
          <cell r="A825" t="str">
            <v>FABIO ALEXANDRE CHINALIA</v>
          </cell>
          <cell r="B825" t="str">
            <v>2</v>
          </cell>
          <cell r="C825">
            <v>12</v>
          </cell>
          <cell r="D825">
            <v>10</v>
          </cell>
          <cell r="E825" t="str">
            <v/>
          </cell>
          <cell r="F825" t="str">
            <v>2</v>
          </cell>
        </row>
        <row r="826">
          <cell r="A826" t="str">
            <v>VIRIDIANA SANTANA FERREIRA LEITAO</v>
          </cell>
          <cell r="B826" t="str">
            <v>2</v>
          </cell>
          <cell r="C826">
            <v>12</v>
          </cell>
          <cell r="D826">
            <v>10</v>
          </cell>
          <cell r="E826" t="str">
            <v/>
          </cell>
          <cell r="F826" t="str">
            <v>2</v>
          </cell>
        </row>
        <row r="827">
          <cell r="A827" t="str">
            <v>BARTOLOMEU WARLENE SILVA DE SOUZA</v>
          </cell>
          <cell r="B827" t="str">
            <v>2</v>
          </cell>
          <cell r="C827">
            <v>12</v>
          </cell>
          <cell r="D827">
            <v>10</v>
          </cell>
          <cell r="E827" t="str">
            <v/>
          </cell>
          <cell r="F827" t="str">
            <v>2</v>
          </cell>
        </row>
        <row r="828">
          <cell r="A828" t="str">
            <v>SUSANA FRASES CARVAJAL</v>
          </cell>
          <cell r="B828" t="str">
            <v>2</v>
          </cell>
          <cell r="C828">
            <v>12</v>
          </cell>
          <cell r="D828">
            <v>10</v>
          </cell>
          <cell r="E828" t="str">
            <v/>
          </cell>
          <cell r="F828" t="str">
            <v>2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V23"/>
  <sheetViews>
    <sheetView tabSelected="1" zoomScaleNormal="100" zoomScalePageLayoutView="130" workbookViewId="0">
      <selection activeCell="E25" sqref="E25"/>
    </sheetView>
  </sheetViews>
  <sheetFormatPr defaultColWidth="8.81640625" defaultRowHeight="10" x14ac:dyDescent="0.2"/>
  <cols>
    <col min="1" max="1" width="3.7265625" style="38" customWidth="1"/>
    <col min="2" max="2" width="46.7265625" style="38" customWidth="1"/>
    <col min="3" max="3" width="6.453125" style="38" customWidth="1"/>
    <col min="4" max="4" width="6.1796875" style="38" customWidth="1"/>
    <col min="5" max="5" width="6.81640625" style="38" customWidth="1"/>
    <col min="6" max="6" width="5.81640625" style="38" customWidth="1"/>
    <col min="7" max="7" width="9.81640625" style="38" customWidth="1"/>
    <col min="8" max="8" width="4.453125" style="38" customWidth="1"/>
    <col min="9" max="16384" width="8.81640625" style="38"/>
  </cols>
  <sheetData>
    <row r="1" spans="1:48" s="2" customFormat="1" ht="13" thickBot="1" x14ac:dyDescent="0.3">
      <c r="A1" s="1"/>
      <c r="B1" s="1"/>
      <c r="C1" s="1"/>
      <c r="D1" s="1"/>
      <c r="E1" s="1"/>
      <c r="F1" s="1"/>
      <c r="G1" s="1"/>
      <c r="H1" s="1"/>
    </row>
    <row r="2" spans="1:48" s="2" customFormat="1" ht="16" customHeight="1" thickBot="1" x14ac:dyDescent="0.4">
      <c r="A2" s="1"/>
      <c r="B2" s="3" t="s">
        <v>78</v>
      </c>
      <c r="C2" s="386" t="s">
        <v>80</v>
      </c>
      <c r="D2" s="387"/>
      <c r="E2" s="387"/>
      <c r="F2" s="388"/>
      <c r="G2" s="389"/>
      <c r="H2" s="1"/>
    </row>
    <row r="3" spans="1:48" s="2" customFormat="1" ht="16" customHeight="1" thickBot="1" x14ac:dyDescent="0.4">
      <c r="A3" s="1"/>
      <c r="B3" s="4" t="s">
        <v>79</v>
      </c>
      <c r="C3" s="5" t="s">
        <v>0</v>
      </c>
      <c r="D3" s="6"/>
      <c r="E3" s="7"/>
      <c r="F3" s="8"/>
      <c r="G3" s="9"/>
      <c r="H3" s="1"/>
      <c r="I3" s="2" t="s">
        <v>33</v>
      </c>
    </row>
    <row r="4" spans="1:48" s="2" customFormat="1" ht="16" customHeight="1" thickBot="1" x14ac:dyDescent="0.35">
      <c r="A4" s="1"/>
      <c r="B4" s="10" t="s">
        <v>1</v>
      </c>
      <c r="C4" s="11"/>
      <c r="D4" s="12">
        <v>2019</v>
      </c>
      <c r="E4" s="13">
        <v>2020</v>
      </c>
      <c r="F4" s="14">
        <v>2021</v>
      </c>
      <c r="G4" s="15" t="s">
        <v>2</v>
      </c>
      <c r="H4" s="1"/>
    </row>
    <row r="5" spans="1:48" s="2" customFormat="1" ht="16" customHeight="1" thickBot="1" x14ac:dyDescent="0.35">
      <c r="A5" s="1"/>
      <c r="B5" s="16" t="s">
        <v>81</v>
      </c>
      <c r="C5" s="11"/>
      <c r="D5" s="17" t="s">
        <v>140</v>
      </c>
      <c r="E5" s="17" t="s">
        <v>140</v>
      </c>
      <c r="F5" s="17" t="s">
        <v>140</v>
      </c>
      <c r="G5" s="18"/>
      <c r="H5" s="1"/>
    </row>
    <row r="6" spans="1:48" s="2" customFormat="1" ht="16" customHeight="1" thickBot="1" x14ac:dyDescent="0.35">
      <c r="A6" s="1"/>
      <c r="B6" s="19" t="s">
        <v>3</v>
      </c>
      <c r="C6" s="11"/>
      <c r="D6" s="20"/>
      <c r="E6" s="20"/>
      <c r="F6" s="20"/>
      <c r="G6" s="21" t="e">
        <f>AVERAGE(C6:F6)</f>
        <v>#DIV/0!</v>
      </c>
      <c r="H6" s="1"/>
    </row>
    <row r="7" spans="1:48" s="2" customFormat="1" ht="16" customHeight="1" thickBot="1" x14ac:dyDescent="0.4">
      <c r="A7" s="1"/>
      <c r="B7" s="19" t="s">
        <v>4</v>
      </c>
      <c r="C7" s="11"/>
      <c r="D7" s="20"/>
      <c r="E7" s="20"/>
      <c r="F7" s="20"/>
      <c r="G7" s="21" t="e">
        <f>AVERAGE(C7:F7)</f>
        <v>#DIV/0!</v>
      </c>
      <c r="H7" s="1"/>
      <c r="AV7" s="22"/>
    </row>
    <row r="8" spans="1:48" s="2" customFormat="1" ht="16" customHeight="1" thickBot="1" x14ac:dyDescent="0.4">
      <c r="A8" s="1"/>
      <c r="B8" s="19" t="s">
        <v>5</v>
      </c>
      <c r="C8" s="11"/>
      <c r="D8" s="20"/>
      <c r="E8" s="20"/>
      <c r="F8" s="20"/>
      <c r="G8" s="21" t="e">
        <f>AVERAGE(C8:F8)</f>
        <v>#DIV/0!</v>
      </c>
      <c r="H8" s="1"/>
      <c r="AV8" s="22"/>
    </row>
    <row r="9" spans="1:48" s="2" customFormat="1" ht="16" customHeight="1" thickBot="1" x14ac:dyDescent="0.4">
      <c r="A9" s="1"/>
      <c r="B9" s="19" t="s">
        <v>6</v>
      </c>
      <c r="C9" s="11"/>
      <c r="D9" s="23"/>
      <c r="E9" s="23"/>
      <c r="F9" s="23"/>
      <c r="G9" s="24">
        <v>2.5000000000000001E-2</v>
      </c>
      <c r="H9" s="1"/>
      <c r="AV9" s="22"/>
    </row>
    <row r="10" spans="1:48" s="2" customFormat="1" ht="16" customHeight="1" thickBot="1" x14ac:dyDescent="0.35">
      <c r="A10" s="1"/>
      <c r="B10" s="19" t="s">
        <v>7</v>
      </c>
      <c r="C10" s="11"/>
      <c r="D10" s="20"/>
      <c r="E10" s="20"/>
      <c r="F10" s="20"/>
      <c r="G10" s="25">
        <v>14</v>
      </c>
      <c r="H10" s="1"/>
    </row>
    <row r="11" spans="1:48" s="2" customFormat="1" ht="16" customHeight="1" thickBot="1" x14ac:dyDescent="0.35">
      <c r="A11" s="1"/>
      <c r="B11" s="19" t="s">
        <v>8</v>
      </c>
      <c r="C11" s="11"/>
      <c r="D11" s="20"/>
      <c r="E11" s="20"/>
      <c r="F11" s="20"/>
      <c r="G11" s="25">
        <f>MAX(C11:F11)</f>
        <v>0</v>
      </c>
      <c r="H11" s="1"/>
    </row>
    <row r="12" spans="1:48" s="2" customFormat="1" ht="16" customHeight="1" thickBot="1" x14ac:dyDescent="0.35">
      <c r="A12" s="1"/>
      <c r="B12" s="19" t="s">
        <v>9</v>
      </c>
      <c r="C12" s="11"/>
      <c r="D12" s="26"/>
      <c r="E12" s="26"/>
      <c r="F12" s="26"/>
      <c r="G12" s="27">
        <v>0.53</v>
      </c>
      <c r="H12" s="1"/>
    </row>
    <row r="13" spans="1:48" s="2" customFormat="1" ht="16" customHeight="1" thickBot="1" x14ac:dyDescent="0.35">
      <c r="A13" s="1"/>
      <c r="B13" s="19" t="s">
        <v>10</v>
      </c>
      <c r="C13" s="11"/>
      <c r="D13" s="28"/>
      <c r="E13" s="28"/>
      <c r="F13" s="28"/>
      <c r="G13" s="25">
        <f>SUM(C13:F13)</f>
        <v>0</v>
      </c>
      <c r="H13" s="1"/>
    </row>
    <row r="14" spans="1:48" s="2" customFormat="1" ht="16" customHeight="1" thickBot="1" x14ac:dyDescent="0.35">
      <c r="A14" s="1"/>
      <c r="B14" s="19" t="s">
        <v>11</v>
      </c>
      <c r="C14" s="11"/>
      <c r="D14" s="29"/>
      <c r="E14" s="29"/>
      <c r="F14" s="29"/>
      <c r="G14" s="30">
        <v>0.26</v>
      </c>
      <c r="H14" s="1"/>
    </row>
    <row r="15" spans="1:48" s="2" customFormat="1" ht="16" customHeight="1" thickBot="1" x14ac:dyDescent="0.35">
      <c r="A15" s="1"/>
      <c r="B15" s="19" t="s">
        <v>12</v>
      </c>
      <c r="C15" s="11"/>
      <c r="D15" s="28"/>
      <c r="E15" s="28"/>
      <c r="F15" s="28"/>
      <c r="G15" s="25">
        <f>SUM(C15:F15)</f>
        <v>0</v>
      </c>
      <c r="H15" s="1"/>
      <c r="I15" s="31"/>
    </row>
    <row r="16" spans="1:48" s="2" customFormat="1" ht="16" customHeight="1" thickBot="1" x14ac:dyDescent="0.35">
      <c r="A16" s="1"/>
      <c r="B16" s="19" t="s">
        <v>13</v>
      </c>
      <c r="C16" s="11"/>
      <c r="D16" s="29"/>
      <c r="E16" s="29"/>
      <c r="F16" s="29"/>
      <c r="G16" s="30">
        <v>0.24</v>
      </c>
      <c r="H16" s="1"/>
    </row>
    <row r="17" spans="1:8" s="2" customFormat="1" ht="16" customHeight="1" thickBot="1" x14ac:dyDescent="0.35">
      <c r="A17" s="1"/>
      <c r="B17" s="19" t="s">
        <v>14</v>
      </c>
      <c r="C17" s="11"/>
      <c r="D17" s="32"/>
      <c r="E17" s="32"/>
      <c r="F17" s="32"/>
      <c r="G17" s="21" t="e">
        <f>AVERAGE(C17:D17)</f>
        <v>#DIV/0!</v>
      </c>
      <c r="H17" s="1"/>
    </row>
    <row r="18" spans="1:8" s="2" customFormat="1" ht="16" customHeight="1" thickBot="1" x14ac:dyDescent="0.35">
      <c r="A18" s="1"/>
      <c r="B18" s="19" t="s">
        <v>82</v>
      </c>
      <c r="C18" s="11"/>
      <c r="D18" s="32"/>
      <c r="E18" s="32"/>
      <c r="F18" s="32"/>
      <c r="G18" s="21" t="e">
        <f>AVERAGE(C18:D18)</f>
        <v>#DIV/0!</v>
      </c>
      <c r="H18" s="1"/>
    </row>
    <row r="19" spans="1:8" s="2" customFormat="1" ht="16" customHeight="1" thickBot="1" x14ac:dyDescent="0.35">
      <c r="A19" s="1"/>
      <c r="B19" s="19" t="s">
        <v>15</v>
      </c>
      <c r="C19" s="11"/>
      <c r="D19" s="33"/>
      <c r="E19" s="33"/>
      <c r="F19" s="33"/>
      <c r="G19" s="25">
        <f>MAX(C19:F19)</f>
        <v>0</v>
      </c>
      <c r="H19" s="1"/>
    </row>
    <row r="20" spans="1:8" s="2" customFormat="1" ht="16" customHeight="1" thickBot="1" x14ac:dyDescent="0.35">
      <c r="A20" s="1"/>
      <c r="B20" s="19" t="s">
        <v>16</v>
      </c>
      <c r="C20" s="11"/>
      <c r="D20" s="34"/>
      <c r="E20" s="35"/>
      <c r="F20" s="35"/>
      <c r="G20" s="21" t="e">
        <f>AVERAGE(C20:D20)</f>
        <v>#DIV/0!</v>
      </c>
      <c r="H20" s="1"/>
    </row>
    <row r="21" spans="1:8" s="2" customFormat="1" ht="16" customHeight="1" thickBot="1" x14ac:dyDescent="0.35">
      <c r="A21" s="1"/>
      <c r="B21" s="19" t="s">
        <v>17</v>
      </c>
      <c r="C21" s="11"/>
      <c r="D21" s="36"/>
      <c r="E21" s="37" t="e">
        <f>E20/F10</f>
        <v>#DIV/0!</v>
      </c>
      <c r="F21" s="37"/>
      <c r="G21" s="21" t="e">
        <f>G20/G10</f>
        <v>#DIV/0!</v>
      </c>
      <c r="H21" s="1"/>
    </row>
    <row r="22" spans="1:8" s="2" customFormat="1" ht="12.5" x14ac:dyDescent="0.25">
      <c r="A22" s="1"/>
      <c r="B22" s="1"/>
      <c r="C22" s="1"/>
      <c r="D22" s="1"/>
      <c r="E22" s="1"/>
      <c r="F22" s="1"/>
      <c r="G22" s="1"/>
      <c r="H22" s="1"/>
    </row>
    <row r="23" spans="1:8" s="2" customFormat="1" ht="12.5" x14ac:dyDescent="0.25"/>
  </sheetData>
  <mergeCells count="2">
    <mergeCell ref="C2:E2"/>
    <mergeCell ref="F2:G2"/>
  </mergeCells>
  <pageMargins left="0.75" right="0.75" top="1" bottom="1" header="0.49212598499999999" footer="0.4921259849999999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C39"/>
  <sheetViews>
    <sheetView zoomScaleNormal="100" zoomScalePageLayoutView="163" workbookViewId="0">
      <pane ySplit="3" topLeftCell="A19" activePane="bottomLeft" state="frozen"/>
      <selection activeCell="C2" sqref="C2:E2"/>
      <selection pane="bottomLeft" activeCell="B2" sqref="B2"/>
    </sheetView>
  </sheetViews>
  <sheetFormatPr defaultColWidth="8.81640625" defaultRowHeight="14.5" x14ac:dyDescent="0.35"/>
  <cols>
    <col min="1" max="1" width="4.1796875" style="43" customWidth="1"/>
    <col min="2" max="2" width="36.453125" style="59" bestFit="1" customWidth="1"/>
    <col min="3" max="3" width="20.7265625" style="59" customWidth="1"/>
    <col min="4" max="4" width="10.453125" style="59" customWidth="1"/>
    <col min="5" max="5" width="10.26953125" style="102" customWidth="1"/>
    <col min="6" max="9" width="3.1796875" style="102" customWidth="1"/>
    <col min="10" max="16" width="3.7265625" style="59" customWidth="1"/>
    <col min="17" max="17" width="4" style="59" hidden="1" customWidth="1"/>
    <col min="18" max="18" width="6.7265625" style="102" customWidth="1"/>
    <col min="19" max="25" width="3.1796875" style="59" customWidth="1"/>
    <col min="26" max="26" width="4.1796875" style="59" hidden="1" customWidth="1"/>
    <col min="27" max="27" width="8" style="102" customWidth="1"/>
    <col min="28" max="34" width="3.26953125" style="59" customWidth="1"/>
    <col min="35" max="35" width="4.1796875" style="59" hidden="1" customWidth="1"/>
    <col min="36" max="36" width="7.54296875" style="102" customWidth="1"/>
    <col min="37" max="43" width="3.1796875" style="59" customWidth="1"/>
    <col min="44" max="44" width="3.26953125" style="59" hidden="1" customWidth="1"/>
    <col min="45" max="45" width="7.81640625" style="102" customWidth="1"/>
    <col min="46" max="52" width="3.81640625" style="59" customWidth="1"/>
    <col min="53" max="53" width="5.7265625" style="59" bestFit="1" customWidth="1"/>
    <col min="54" max="54" width="5.81640625" style="59" bestFit="1" customWidth="1"/>
    <col min="55" max="55" width="10.81640625" style="59" bestFit="1" customWidth="1"/>
    <col min="56" max="16384" width="8.81640625" style="59"/>
  </cols>
  <sheetData>
    <row r="1" spans="1:55" s="42" customFormat="1" ht="26" x14ac:dyDescent="0.6">
      <c r="A1" s="39" t="s">
        <v>18</v>
      </c>
      <c r="B1" s="40"/>
      <c r="C1" s="40"/>
      <c r="D1" s="40"/>
      <c r="E1" s="41"/>
      <c r="F1" s="41"/>
      <c r="G1" s="41"/>
      <c r="H1" s="41"/>
      <c r="I1" s="41"/>
      <c r="J1" s="40"/>
      <c r="K1" s="40"/>
      <c r="L1" s="40"/>
      <c r="M1" s="40"/>
      <c r="N1" s="40"/>
      <c r="O1" s="40"/>
      <c r="P1" s="40"/>
      <c r="Q1" s="40"/>
      <c r="R1" s="41"/>
      <c r="S1" s="40"/>
      <c r="T1" s="396"/>
      <c r="U1" s="397"/>
      <c r="V1" s="397"/>
      <c r="W1" s="397"/>
      <c r="X1" s="397"/>
      <c r="Y1" s="397"/>
      <c r="Z1" s="397"/>
      <c r="AA1" s="41"/>
      <c r="AB1" s="40"/>
      <c r="AC1" s="40"/>
      <c r="AD1" s="40"/>
      <c r="AE1" s="40"/>
      <c r="AF1" s="40"/>
      <c r="AG1" s="40"/>
      <c r="AH1" s="40"/>
      <c r="AI1" s="40"/>
      <c r="AJ1" s="41"/>
      <c r="AK1" s="40"/>
      <c r="AL1" s="40"/>
      <c r="AM1" s="40"/>
      <c r="AN1" s="40"/>
      <c r="AO1" s="40"/>
      <c r="AP1" s="40"/>
      <c r="AQ1" s="40"/>
      <c r="AR1" s="40"/>
      <c r="AS1" s="41"/>
      <c r="AT1" s="40"/>
      <c r="AU1" s="40"/>
      <c r="AV1" s="40"/>
      <c r="AW1" s="40"/>
      <c r="AX1" s="40"/>
      <c r="AY1" s="40"/>
      <c r="AZ1" s="40"/>
      <c r="BA1" s="40"/>
      <c r="BB1" s="40"/>
      <c r="BC1" s="40"/>
    </row>
    <row r="2" spans="1:55" s="51" customFormat="1" ht="39.75" customHeight="1" x14ac:dyDescent="0.45">
      <c r="A2" s="43"/>
      <c r="B2" s="44" t="s">
        <v>257</v>
      </c>
      <c r="C2" s="392" t="s">
        <v>144</v>
      </c>
      <c r="D2" s="392" t="s">
        <v>145</v>
      </c>
      <c r="E2" s="45" t="str">
        <f>Geral!C2</f>
        <v>Código do Programa</v>
      </c>
      <c r="F2" s="46">
        <v>2017</v>
      </c>
      <c r="G2" s="46">
        <v>2018</v>
      </c>
      <c r="H2" s="46">
        <v>2019</v>
      </c>
      <c r="I2" s="46">
        <v>2020</v>
      </c>
      <c r="J2" s="398"/>
      <c r="K2" s="399"/>
      <c r="L2" s="399"/>
      <c r="M2" s="399"/>
      <c r="N2" s="399"/>
      <c r="O2" s="399"/>
      <c r="P2" s="399"/>
      <c r="Q2" s="47"/>
      <c r="R2" s="216"/>
      <c r="S2" s="399">
        <v>2019</v>
      </c>
      <c r="T2" s="399"/>
      <c r="U2" s="399"/>
      <c r="V2" s="399"/>
      <c r="W2" s="399"/>
      <c r="X2" s="399"/>
      <c r="Y2" s="399"/>
      <c r="Z2" s="47"/>
      <c r="AA2" s="216" t="s">
        <v>139</v>
      </c>
      <c r="AB2" s="398">
        <v>2020</v>
      </c>
      <c r="AC2" s="399"/>
      <c r="AD2" s="399"/>
      <c r="AE2" s="399"/>
      <c r="AF2" s="399"/>
      <c r="AG2" s="399"/>
      <c r="AH2" s="399"/>
      <c r="AI2" s="47"/>
      <c r="AJ2" s="216" t="s">
        <v>139</v>
      </c>
      <c r="AK2" s="398">
        <v>2021</v>
      </c>
      <c r="AL2" s="399"/>
      <c r="AM2" s="399"/>
      <c r="AN2" s="399"/>
      <c r="AO2" s="399"/>
      <c r="AP2" s="399"/>
      <c r="AQ2" s="399"/>
      <c r="AR2" s="47"/>
      <c r="AS2" s="216" t="s">
        <v>139</v>
      </c>
      <c r="AT2" s="400" t="s">
        <v>19</v>
      </c>
      <c r="AU2" s="400"/>
      <c r="AV2" s="400"/>
      <c r="AW2" s="400"/>
      <c r="AX2" s="400"/>
      <c r="AY2" s="400"/>
      <c r="AZ2" s="400"/>
      <c r="BA2" s="49"/>
      <c r="BB2" s="49"/>
      <c r="BC2" s="223" t="s">
        <v>57</v>
      </c>
    </row>
    <row r="3" spans="1:55" ht="15" customHeight="1" x14ac:dyDescent="0.35">
      <c r="B3" s="52" t="s">
        <v>229</v>
      </c>
      <c r="C3" s="393"/>
      <c r="D3" s="393"/>
      <c r="E3" s="52" t="s">
        <v>21</v>
      </c>
      <c r="F3" s="53"/>
      <c r="G3" s="53"/>
      <c r="H3" s="53"/>
      <c r="I3" s="53"/>
      <c r="J3" s="54"/>
      <c r="K3" s="54"/>
      <c r="L3" s="54"/>
      <c r="M3" s="54"/>
      <c r="N3" s="54"/>
      <c r="O3" s="54"/>
      <c r="P3" s="55"/>
      <c r="Q3" s="55"/>
      <c r="R3" s="217"/>
      <c r="S3" s="57" t="s">
        <v>22</v>
      </c>
      <c r="T3" s="54" t="s">
        <v>23</v>
      </c>
      <c r="U3" s="54" t="s">
        <v>84</v>
      </c>
      <c r="V3" s="54" t="s">
        <v>85</v>
      </c>
      <c r="W3" s="54" t="s">
        <v>24</v>
      </c>
      <c r="X3" s="54" t="s">
        <v>25</v>
      </c>
      <c r="Y3" s="55" t="s">
        <v>26</v>
      </c>
      <c r="Z3" s="55" t="s">
        <v>27</v>
      </c>
      <c r="AA3" s="217"/>
      <c r="AB3" s="57" t="s">
        <v>22</v>
      </c>
      <c r="AC3" s="54" t="s">
        <v>23</v>
      </c>
      <c r="AD3" s="54" t="s">
        <v>84</v>
      </c>
      <c r="AE3" s="54" t="s">
        <v>85</v>
      </c>
      <c r="AF3" s="54" t="s">
        <v>24</v>
      </c>
      <c r="AG3" s="54" t="s">
        <v>25</v>
      </c>
      <c r="AH3" s="55" t="s">
        <v>26</v>
      </c>
      <c r="AI3" s="56" t="s">
        <v>27</v>
      </c>
      <c r="AJ3" s="217"/>
      <c r="AK3" s="57" t="s">
        <v>22</v>
      </c>
      <c r="AL3" s="54" t="s">
        <v>23</v>
      </c>
      <c r="AM3" s="54" t="s">
        <v>84</v>
      </c>
      <c r="AN3" s="54" t="s">
        <v>85</v>
      </c>
      <c r="AO3" s="54" t="s">
        <v>24</v>
      </c>
      <c r="AP3" s="54" t="s">
        <v>25</v>
      </c>
      <c r="AQ3" s="55" t="s">
        <v>26</v>
      </c>
      <c r="AR3" s="56" t="s">
        <v>27</v>
      </c>
      <c r="AS3" s="217"/>
      <c r="AT3" s="57" t="s">
        <v>22</v>
      </c>
      <c r="AU3" s="54" t="s">
        <v>23</v>
      </c>
      <c r="AV3" s="54" t="s">
        <v>84</v>
      </c>
      <c r="AW3" s="54" t="s">
        <v>85</v>
      </c>
      <c r="AX3" s="54" t="s">
        <v>24</v>
      </c>
      <c r="AY3" s="54" t="s">
        <v>25</v>
      </c>
      <c r="AZ3" s="55" t="s">
        <v>26</v>
      </c>
      <c r="BA3" s="54" t="s">
        <v>28</v>
      </c>
      <c r="BB3" s="54" t="s">
        <v>29</v>
      </c>
      <c r="BC3" s="224"/>
    </row>
    <row r="4" spans="1:55" ht="15" customHeight="1" x14ac:dyDescent="0.35">
      <c r="B4" s="60" t="s">
        <v>30</v>
      </c>
      <c r="C4" s="390"/>
      <c r="D4" s="390"/>
      <c r="E4" s="61">
        <v>0</v>
      </c>
      <c r="F4" s="62" t="s">
        <v>31</v>
      </c>
      <c r="G4" s="63"/>
      <c r="H4" s="63"/>
      <c r="I4" s="64"/>
      <c r="J4" s="192"/>
      <c r="K4" s="192"/>
      <c r="L4" s="192"/>
      <c r="M4" s="192"/>
      <c r="N4" s="192"/>
      <c r="O4" s="192"/>
      <c r="P4" s="192"/>
      <c r="Q4" s="65"/>
      <c r="R4" s="217"/>
      <c r="S4" s="192">
        <f t="shared" ref="S4:Y4" si="0">SUMIF($I7:$I19,"=1",S7:S19)</f>
        <v>0</v>
      </c>
      <c r="T4" s="192">
        <f t="shared" si="0"/>
        <v>0</v>
      </c>
      <c r="U4" s="192">
        <f t="shared" si="0"/>
        <v>0</v>
      </c>
      <c r="V4" s="192">
        <f t="shared" si="0"/>
        <v>0</v>
      </c>
      <c r="W4" s="192">
        <f t="shared" si="0"/>
        <v>0</v>
      </c>
      <c r="X4" s="192">
        <f t="shared" si="0"/>
        <v>0</v>
      </c>
      <c r="Y4" s="192">
        <f t="shared" si="0"/>
        <v>0</v>
      </c>
      <c r="Z4" s="65">
        <v>0</v>
      </c>
      <c r="AA4" s="217">
        <f>(S4*100)+(T4*85)+(U4*70)+(V4*55)+(W4*40)+(X4*25)+(Y4*10)</f>
        <v>0</v>
      </c>
      <c r="AB4" s="192">
        <f t="shared" ref="AB4:AH4" si="1">SUMIF($I7:$I19,"=1",AB7:AB19)</f>
        <v>0</v>
      </c>
      <c r="AC4" s="192">
        <f t="shared" si="1"/>
        <v>0</v>
      </c>
      <c r="AD4" s="192">
        <f t="shared" si="1"/>
        <v>0</v>
      </c>
      <c r="AE4" s="192">
        <f t="shared" si="1"/>
        <v>0</v>
      </c>
      <c r="AF4" s="192">
        <f t="shared" si="1"/>
        <v>0</v>
      </c>
      <c r="AG4" s="192">
        <f t="shared" si="1"/>
        <v>0</v>
      </c>
      <c r="AH4" s="192">
        <f t="shared" si="1"/>
        <v>0</v>
      </c>
      <c r="AI4" s="65">
        <v>0</v>
      </c>
      <c r="AJ4" s="217">
        <f>(AB4*100)+(AC4*85)+(AD4*70)+(AE4*55)+(AF4*40)+(AG4*25)+(AH4*10)</f>
        <v>0</v>
      </c>
      <c r="AK4" s="192">
        <f t="shared" ref="AK4:AQ4" si="2">SUMIF($I7:$I19,"=1",AK7:AK19)</f>
        <v>0</v>
      </c>
      <c r="AL4" s="192">
        <f t="shared" si="2"/>
        <v>0</v>
      </c>
      <c r="AM4" s="192">
        <f t="shared" si="2"/>
        <v>0</v>
      </c>
      <c r="AN4" s="192">
        <f t="shared" si="2"/>
        <v>0</v>
      </c>
      <c r="AO4" s="192">
        <f t="shared" si="2"/>
        <v>0</v>
      </c>
      <c r="AP4" s="192">
        <f t="shared" si="2"/>
        <v>0</v>
      </c>
      <c r="AQ4" s="192">
        <f t="shared" si="2"/>
        <v>0</v>
      </c>
      <c r="AR4" s="66">
        <v>0</v>
      </c>
      <c r="AS4" s="217">
        <f>(AK4*100)+(AL4*85)+(AM4*70)+(AN4*55)+(AO4*40)+(AP4*25)+(AQ4*10)</f>
        <v>0</v>
      </c>
      <c r="AT4" s="67">
        <f t="shared" ref="AT4:AZ5" si="3">J4+S4+AB4+AK4</f>
        <v>0</v>
      </c>
      <c r="AU4" s="67">
        <f t="shared" si="3"/>
        <v>0</v>
      </c>
      <c r="AV4" s="67">
        <f t="shared" si="3"/>
        <v>0</v>
      </c>
      <c r="AW4" s="67">
        <f t="shared" si="3"/>
        <v>0</v>
      </c>
      <c r="AX4" s="67">
        <f t="shared" si="3"/>
        <v>0</v>
      </c>
      <c r="AY4" s="67">
        <f t="shared" si="3"/>
        <v>0</v>
      </c>
      <c r="AZ4" s="67">
        <f t="shared" si="3"/>
        <v>0</v>
      </c>
      <c r="BA4" s="67">
        <f>SUM(AT4:AZ4)</f>
        <v>0</v>
      </c>
      <c r="BB4" s="68" t="e">
        <f>(BA4*100)/BA$4</f>
        <v>#DIV/0!</v>
      </c>
      <c r="BC4" s="217">
        <f>(AT4*100)+(AU4*85)+(AV4*70)+(AW4*55)+(AX4*40)+(AY4*25)+(AZ4*10)</f>
        <v>0</v>
      </c>
    </row>
    <row r="5" spans="1:55" ht="15" customHeight="1" x14ac:dyDescent="0.35">
      <c r="B5" s="60" t="s">
        <v>32</v>
      </c>
      <c r="C5" s="391"/>
      <c r="D5" s="391"/>
      <c r="E5" s="52"/>
      <c r="F5" s="69"/>
      <c r="G5" s="69">
        <v>19</v>
      </c>
      <c r="H5" s="69">
        <v>20</v>
      </c>
      <c r="I5" s="69">
        <v>21</v>
      </c>
      <c r="J5" s="189"/>
      <c r="K5" s="189"/>
      <c r="L5" s="189"/>
      <c r="M5" s="189"/>
      <c r="N5" s="189"/>
      <c r="O5" s="189"/>
      <c r="P5" s="189"/>
      <c r="Q5" s="65"/>
      <c r="R5" s="217"/>
      <c r="S5" s="65">
        <v>0</v>
      </c>
      <c r="T5" s="65">
        <v>0</v>
      </c>
      <c r="U5" s="189">
        <v>0</v>
      </c>
      <c r="V5" s="189">
        <v>0</v>
      </c>
      <c r="W5" s="65">
        <v>0</v>
      </c>
      <c r="X5" s="65">
        <v>0</v>
      </c>
      <c r="Y5" s="65">
        <v>0</v>
      </c>
      <c r="Z5" s="65">
        <v>0</v>
      </c>
      <c r="AA5" s="217">
        <f>(S5*100)+(T5*85)+(U5*70)+(V5*55)+(W5*40)+(X5*25)+(Y5*10)</f>
        <v>0</v>
      </c>
      <c r="AB5" s="65">
        <v>0</v>
      </c>
      <c r="AC5" s="65">
        <v>0</v>
      </c>
      <c r="AD5" s="189">
        <v>0</v>
      </c>
      <c r="AE5" s="189">
        <v>0</v>
      </c>
      <c r="AF5" s="65">
        <v>0</v>
      </c>
      <c r="AG5" s="65">
        <v>0</v>
      </c>
      <c r="AH5" s="65">
        <v>0</v>
      </c>
      <c r="AI5" s="65">
        <v>0</v>
      </c>
      <c r="AJ5" s="217">
        <f>(AB5*100)+(AC5*85)+(AD5*70)+(AE5*55)+(AF5*40)+(AG5*25)+(AH5*10)</f>
        <v>0</v>
      </c>
      <c r="AK5" s="65">
        <v>0</v>
      </c>
      <c r="AL5" s="65">
        <v>0</v>
      </c>
      <c r="AM5" s="189">
        <v>0</v>
      </c>
      <c r="AN5" s="189">
        <v>0</v>
      </c>
      <c r="AO5" s="65">
        <v>0</v>
      </c>
      <c r="AP5" s="65">
        <v>0</v>
      </c>
      <c r="AQ5" s="65">
        <v>0</v>
      </c>
      <c r="AR5" s="66">
        <v>0</v>
      </c>
      <c r="AS5" s="217">
        <f>(AK5*100)+(AL5*85)+(AM5*70)+(AN5*55)+(AO5*40)+(AP5*25)+(AQ5*10)</f>
        <v>0</v>
      </c>
      <c r="AT5" s="67">
        <f t="shared" si="3"/>
        <v>0</v>
      </c>
      <c r="AU5" s="67">
        <f t="shared" si="3"/>
        <v>0</v>
      </c>
      <c r="AV5" s="67">
        <f t="shared" si="3"/>
        <v>0</v>
      </c>
      <c r="AW5" s="67">
        <f t="shared" si="3"/>
        <v>0</v>
      </c>
      <c r="AX5" s="67">
        <f t="shared" si="3"/>
        <v>0</v>
      </c>
      <c r="AY5" s="67">
        <f t="shared" si="3"/>
        <v>0</v>
      </c>
      <c r="AZ5" s="67">
        <f t="shared" si="3"/>
        <v>0</v>
      </c>
      <c r="BA5" s="67">
        <f>SUM(AT5:AZ5)</f>
        <v>0</v>
      </c>
      <c r="BB5" s="68" t="e">
        <f>(BA5*100)/BA$4</f>
        <v>#DIV/0!</v>
      </c>
      <c r="BC5" s="217">
        <f>(AT5*100)+(AU5*85)+(AV5*70)+(AW5*55)+(AX5*40)+(AY5*25)+(AZ5*10)</f>
        <v>0</v>
      </c>
    </row>
    <row r="6" spans="1:55" ht="8.25" customHeight="1" x14ac:dyDescent="0.35">
      <c r="B6" s="70"/>
      <c r="C6" s="70"/>
      <c r="D6" s="70"/>
      <c r="E6" s="71"/>
      <c r="F6" s="71"/>
      <c r="G6" s="71"/>
      <c r="H6" s="71"/>
      <c r="I6" s="71"/>
      <c r="J6" s="191"/>
      <c r="K6" s="191"/>
      <c r="L6" s="191"/>
      <c r="M6" s="191"/>
      <c r="N6" s="191"/>
      <c r="O6" s="191"/>
      <c r="P6" s="191"/>
      <c r="Q6" s="72"/>
      <c r="R6" s="217"/>
      <c r="S6" s="72"/>
      <c r="T6" s="72"/>
      <c r="U6" s="191"/>
      <c r="V6" s="191"/>
      <c r="W6" s="72"/>
      <c r="X6" s="72"/>
      <c r="Y6" s="72"/>
      <c r="Z6" s="72"/>
      <c r="AA6" s="217"/>
      <c r="AB6" s="72"/>
      <c r="AC6" s="72"/>
      <c r="AD6" s="191"/>
      <c r="AE6" s="191"/>
      <c r="AF6" s="72"/>
      <c r="AG6" s="72"/>
      <c r="AH6" s="72"/>
      <c r="AI6" s="72"/>
      <c r="AJ6" s="217"/>
      <c r="AK6" s="72"/>
      <c r="AL6" s="72"/>
      <c r="AM6" s="191"/>
      <c r="AN6" s="191"/>
      <c r="AO6" s="72"/>
      <c r="AP6" s="72"/>
      <c r="AQ6" s="72"/>
      <c r="AR6" s="72"/>
      <c r="AS6" s="217"/>
      <c r="AT6" s="73"/>
      <c r="AU6" s="73"/>
      <c r="AV6" s="73"/>
      <c r="AW6" s="73"/>
      <c r="AX6" s="73"/>
      <c r="AY6" s="73"/>
      <c r="AZ6" s="73"/>
      <c r="BA6" s="73"/>
      <c r="BB6" s="74"/>
      <c r="BC6" s="74"/>
    </row>
    <row r="7" spans="1:55" ht="15" customHeight="1" x14ac:dyDescent="0.35">
      <c r="A7" s="43">
        <v>1</v>
      </c>
      <c r="B7" s="378" t="s">
        <v>252</v>
      </c>
      <c r="C7" s="379" t="s">
        <v>253</v>
      </c>
      <c r="D7" s="380" t="s">
        <v>254</v>
      </c>
      <c r="E7" s="75" t="s">
        <v>83</v>
      </c>
      <c r="F7" s="76"/>
      <c r="G7" s="76"/>
      <c r="H7" s="76"/>
      <c r="I7" s="76"/>
      <c r="J7" s="190"/>
      <c r="K7" s="190"/>
      <c r="L7" s="189"/>
      <c r="M7" s="189"/>
      <c r="N7" s="190"/>
      <c r="O7" s="190"/>
      <c r="P7" s="190"/>
      <c r="Q7" s="77"/>
      <c r="R7" s="217"/>
      <c r="S7" s="190">
        <v>1</v>
      </c>
      <c r="T7" s="190">
        <v>0</v>
      </c>
      <c r="U7" s="189">
        <v>2</v>
      </c>
      <c r="V7" s="189">
        <v>1</v>
      </c>
      <c r="W7" s="190">
        <v>1</v>
      </c>
      <c r="X7" s="190">
        <v>2</v>
      </c>
      <c r="Y7" s="190">
        <v>0</v>
      </c>
      <c r="Z7" s="77">
        <v>0</v>
      </c>
      <c r="AA7" s="217">
        <f>(S7*100)+(T7*85)+(U7*70)+(V7*55)+(W7*40)+(X7*25)+(Y7*10)</f>
        <v>385</v>
      </c>
      <c r="AB7" s="190">
        <v>2</v>
      </c>
      <c r="AC7" s="190">
        <v>4</v>
      </c>
      <c r="AD7" s="189">
        <v>1</v>
      </c>
      <c r="AE7" s="189">
        <v>5</v>
      </c>
      <c r="AF7" s="190">
        <v>0</v>
      </c>
      <c r="AG7" s="190">
        <v>1</v>
      </c>
      <c r="AH7" s="190">
        <v>0</v>
      </c>
      <c r="AI7" s="77">
        <v>0</v>
      </c>
      <c r="AJ7" s="217">
        <f>(AB7*100)+(AC7*85)+(AD7*70)+(AE7*55)+(AF7*40)+(AG7*25)+(AH7*10)</f>
        <v>910</v>
      </c>
      <c r="AK7" s="190">
        <v>2</v>
      </c>
      <c r="AL7" s="190">
        <v>3</v>
      </c>
      <c r="AM7" s="189">
        <v>1</v>
      </c>
      <c r="AN7" s="189">
        <v>5</v>
      </c>
      <c r="AO7" s="190">
        <v>0</v>
      </c>
      <c r="AP7" s="190">
        <v>1</v>
      </c>
      <c r="AQ7" s="190">
        <v>0</v>
      </c>
      <c r="AR7" s="77" t="e">
        <v>#VALUE!</v>
      </c>
      <c r="AS7" s="217">
        <f>(AK7*100)+(AL7*85)+(AM7*70)+(AN7*55)+(AO7*40)+(AP7*25)+(AQ7*10)</f>
        <v>825</v>
      </c>
      <c r="AT7" s="67">
        <f t="shared" ref="AT7:AZ7" si="4">J7+S7+AB7+AK7</f>
        <v>5</v>
      </c>
      <c r="AU7" s="67">
        <f t="shared" si="4"/>
        <v>7</v>
      </c>
      <c r="AV7" s="67">
        <f t="shared" si="4"/>
        <v>4</v>
      </c>
      <c r="AW7" s="67">
        <f t="shared" si="4"/>
        <v>11</v>
      </c>
      <c r="AX7" s="67">
        <f t="shared" si="4"/>
        <v>1</v>
      </c>
      <c r="AY7" s="67">
        <f t="shared" si="4"/>
        <v>4</v>
      </c>
      <c r="AZ7" s="67">
        <f t="shared" si="4"/>
        <v>0</v>
      </c>
      <c r="BA7" s="67">
        <f t="shared" ref="BA7:BA19" si="5">SUM(AT7:AZ7)</f>
        <v>32</v>
      </c>
      <c r="BB7" s="68" t="e">
        <f t="shared" ref="BB7:BB19" si="6">(BA7*100)/BA$4</f>
        <v>#DIV/0!</v>
      </c>
      <c r="BC7" s="217">
        <f>(AT7*100)+(AU7*85)+(AV7*70)+(AW7*55)+(AX7*40)+(AY7*25)+(AZ7*10)</f>
        <v>2120</v>
      </c>
    </row>
    <row r="8" spans="1:55" ht="15" customHeight="1" x14ac:dyDescent="0.35">
      <c r="A8" s="43">
        <v>2</v>
      </c>
      <c r="B8" s="383"/>
      <c r="C8" s="379"/>
      <c r="D8" s="380"/>
      <c r="E8" s="75" t="s">
        <v>83</v>
      </c>
      <c r="F8" s="76"/>
      <c r="G8" s="76"/>
      <c r="H8" s="76"/>
      <c r="I8" s="76"/>
      <c r="J8" s="190"/>
      <c r="K8" s="190"/>
      <c r="L8" s="189"/>
      <c r="M8" s="189"/>
      <c r="N8" s="190"/>
      <c r="O8" s="190"/>
      <c r="P8" s="190"/>
      <c r="Q8" s="77"/>
      <c r="R8" s="217"/>
      <c r="S8" s="190">
        <v>0</v>
      </c>
      <c r="T8" s="190">
        <v>0</v>
      </c>
      <c r="U8" s="189">
        <v>0</v>
      </c>
      <c r="V8" s="189">
        <v>0</v>
      </c>
      <c r="W8" s="190">
        <v>0</v>
      </c>
      <c r="X8" s="190">
        <v>0</v>
      </c>
      <c r="Y8" s="190">
        <v>1</v>
      </c>
      <c r="Z8" s="77">
        <v>0</v>
      </c>
      <c r="AA8" s="217">
        <f t="shared" ref="AA8:AA19" si="7">(S8*100)+(T8*85)+(U8*70)+(V8*55)+(W8*40)+(X8*25)+(Y8*10)</f>
        <v>10</v>
      </c>
      <c r="AB8" s="190">
        <v>0</v>
      </c>
      <c r="AC8" s="190">
        <v>0</v>
      </c>
      <c r="AD8" s="189">
        <v>0</v>
      </c>
      <c r="AE8" s="189">
        <v>0</v>
      </c>
      <c r="AF8" s="190">
        <v>1</v>
      </c>
      <c r="AG8" s="190">
        <v>0</v>
      </c>
      <c r="AH8" s="190">
        <v>0</v>
      </c>
      <c r="AI8" s="77">
        <v>0</v>
      </c>
      <c r="AJ8" s="217">
        <f t="shared" ref="AJ8:AJ19" si="8">(AB8*100)+(AC8*85)+(AD8*70)+(AE8*55)+(AF8*40)+(AG8*25)+(AH8*10)</f>
        <v>40</v>
      </c>
      <c r="AK8" s="190">
        <v>0</v>
      </c>
      <c r="AL8" s="190">
        <v>0</v>
      </c>
      <c r="AM8" s="189">
        <v>0</v>
      </c>
      <c r="AN8" s="189">
        <v>0</v>
      </c>
      <c r="AO8" s="190">
        <v>0</v>
      </c>
      <c r="AP8" s="190">
        <v>0</v>
      </c>
      <c r="AQ8" s="190">
        <v>0</v>
      </c>
      <c r="AR8" s="77" t="e">
        <v>#VALUE!</v>
      </c>
      <c r="AS8" s="217">
        <f t="shared" ref="AS8:AS19" si="9">(AK8*100)+(AL8*85)+(AM8*70)+(AN8*55)+(AO8*40)+(AP8*25)+(AQ8*10)</f>
        <v>0</v>
      </c>
      <c r="AT8" s="67">
        <f t="shared" ref="AT8:AT19" si="10">J8+S8+AB8+AK8</f>
        <v>0</v>
      </c>
      <c r="AU8" s="67">
        <f t="shared" ref="AU8:AU19" si="11">K8+T8+AC8+AL8</f>
        <v>0</v>
      </c>
      <c r="AV8" s="67">
        <f t="shared" ref="AV8:AV19" si="12">L8+U8+AD8+AM8</f>
        <v>0</v>
      </c>
      <c r="AW8" s="67">
        <f t="shared" ref="AW8:AW19" si="13">M8+V8+AE8+AN8</f>
        <v>0</v>
      </c>
      <c r="AX8" s="67">
        <f t="shared" ref="AX8:AX19" si="14">N8+W8+AF8+AO8</f>
        <v>1</v>
      </c>
      <c r="AY8" s="67">
        <f t="shared" ref="AY8:AY19" si="15">O8+X8+AG8+AP8</f>
        <v>0</v>
      </c>
      <c r="AZ8" s="67">
        <f t="shared" ref="AZ8:AZ19" si="16">P8+Y8+AH8+AQ8</f>
        <v>1</v>
      </c>
      <c r="BA8" s="67">
        <f t="shared" si="5"/>
        <v>2</v>
      </c>
      <c r="BB8" s="68" t="e">
        <f t="shared" si="6"/>
        <v>#DIV/0!</v>
      </c>
      <c r="BC8" s="217">
        <f t="shared" ref="BC8:BC19" si="17">(AT8*100)+(AU8*85)+(AV8*70)+(AW8*55)+(AX8*40)+(AY8*25)+(AZ8*10)</f>
        <v>50</v>
      </c>
    </row>
    <row r="9" spans="1:55" ht="15" customHeight="1" x14ac:dyDescent="0.35">
      <c r="A9" s="43">
        <v>3</v>
      </c>
      <c r="B9" s="381"/>
      <c r="C9" s="379"/>
      <c r="D9" s="380"/>
      <c r="E9" s="75" t="s">
        <v>83</v>
      </c>
      <c r="F9" s="76"/>
      <c r="G9" s="76"/>
      <c r="H9" s="76"/>
      <c r="I9" s="76"/>
      <c r="J9" s="190"/>
      <c r="K9" s="190"/>
      <c r="L9" s="189"/>
      <c r="M9" s="189"/>
      <c r="N9" s="190"/>
      <c r="O9" s="190"/>
      <c r="P9" s="190"/>
      <c r="Q9" s="77"/>
      <c r="R9" s="217"/>
      <c r="S9" s="190">
        <v>0</v>
      </c>
      <c r="T9" s="190">
        <v>1</v>
      </c>
      <c r="U9" s="189">
        <v>0</v>
      </c>
      <c r="V9" s="189">
        <v>0</v>
      </c>
      <c r="W9" s="190">
        <v>0</v>
      </c>
      <c r="X9" s="190">
        <v>0</v>
      </c>
      <c r="Y9" s="190">
        <v>0</v>
      </c>
      <c r="Z9" s="77">
        <v>0</v>
      </c>
      <c r="AA9" s="217">
        <f t="shared" si="7"/>
        <v>85</v>
      </c>
      <c r="AB9" s="190">
        <v>0</v>
      </c>
      <c r="AC9" s="190">
        <v>0</v>
      </c>
      <c r="AD9" s="189">
        <v>0</v>
      </c>
      <c r="AE9" s="189">
        <v>1</v>
      </c>
      <c r="AF9" s="190">
        <v>2</v>
      </c>
      <c r="AG9" s="190">
        <v>1</v>
      </c>
      <c r="AH9" s="190">
        <v>1</v>
      </c>
      <c r="AI9" s="77">
        <v>0</v>
      </c>
      <c r="AJ9" s="217">
        <f t="shared" si="8"/>
        <v>170</v>
      </c>
      <c r="AK9" s="190">
        <v>0</v>
      </c>
      <c r="AL9" s="190">
        <v>0</v>
      </c>
      <c r="AM9" s="189">
        <v>0</v>
      </c>
      <c r="AN9" s="189">
        <v>0</v>
      </c>
      <c r="AO9" s="190">
        <v>0</v>
      </c>
      <c r="AP9" s="190">
        <v>0</v>
      </c>
      <c r="AQ9" s="190">
        <v>0</v>
      </c>
      <c r="AR9" s="77" t="e">
        <v>#VALUE!</v>
      </c>
      <c r="AS9" s="217">
        <f t="shared" si="9"/>
        <v>0</v>
      </c>
      <c r="AT9" s="67">
        <f t="shared" si="10"/>
        <v>0</v>
      </c>
      <c r="AU9" s="67">
        <f t="shared" si="11"/>
        <v>1</v>
      </c>
      <c r="AV9" s="67">
        <f t="shared" si="12"/>
        <v>0</v>
      </c>
      <c r="AW9" s="67">
        <f t="shared" si="13"/>
        <v>1</v>
      </c>
      <c r="AX9" s="67">
        <f t="shared" si="14"/>
        <v>2</v>
      </c>
      <c r="AY9" s="67">
        <f t="shared" si="15"/>
        <v>1</v>
      </c>
      <c r="AZ9" s="67">
        <f t="shared" si="16"/>
        <v>1</v>
      </c>
      <c r="BA9" s="67">
        <f t="shared" si="5"/>
        <v>6</v>
      </c>
      <c r="BB9" s="68" t="e">
        <f>(BA9*100)/BA$4</f>
        <v>#DIV/0!</v>
      </c>
      <c r="BC9" s="217">
        <f t="shared" si="17"/>
        <v>255</v>
      </c>
    </row>
    <row r="10" spans="1:55" ht="15" customHeight="1" x14ac:dyDescent="0.35">
      <c r="A10" s="43">
        <v>4</v>
      </c>
      <c r="B10" s="381"/>
      <c r="C10" s="379"/>
      <c r="D10" s="380"/>
      <c r="E10" s="75"/>
      <c r="F10" s="76"/>
      <c r="G10" s="76"/>
      <c r="H10" s="76"/>
      <c r="I10" s="76"/>
      <c r="J10" s="190"/>
      <c r="K10" s="190"/>
      <c r="L10" s="189"/>
      <c r="M10" s="189"/>
      <c r="N10" s="190"/>
      <c r="O10" s="190"/>
      <c r="P10" s="190"/>
      <c r="Q10" s="77"/>
      <c r="R10" s="217"/>
      <c r="S10" s="190">
        <v>2</v>
      </c>
      <c r="T10" s="190">
        <v>0</v>
      </c>
      <c r="U10" s="189">
        <v>0</v>
      </c>
      <c r="V10" s="189">
        <v>0</v>
      </c>
      <c r="W10" s="190">
        <v>0</v>
      </c>
      <c r="X10" s="190">
        <v>0</v>
      </c>
      <c r="Y10" s="190">
        <v>0</v>
      </c>
      <c r="Z10" s="77">
        <v>0</v>
      </c>
      <c r="AA10" s="217">
        <f t="shared" si="7"/>
        <v>200</v>
      </c>
      <c r="AB10" s="190">
        <v>2</v>
      </c>
      <c r="AC10" s="190">
        <v>0</v>
      </c>
      <c r="AD10" s="189">
        <v>0</v>
      </c>
      <c r="AE10" s="189">
        <v>0</v>
      </c>
      <c r="AF10" s="190">
        <v>0</v>
      </c>
      <c r="AG10" s="190">
        <v>0</v>
      </c>
      <c r="AH10" s="190">
        <v>0</v>
      </c>
      <c r="AI10" s="77">
        <v>0</v>
      </c>
      <c r="AJ10" s="217">
        <f t="shared" si="8"/>
        <v>200</v>
      </c>
      <c r="AK10" s="190">
        <v>2</v>
      </c>
      <c r="AL10" s="190">
        <v>0</v>
      </c>
      <c r="AM10" s="189">
        <v>0</v>
      </c>
      <c r="AN10" s="189">
        <v>0</v>
      </c>
      <c r="AO10" s="190">
        <v>0</v>
      </c>
      <c r="AP10" s="190">
        <v>0</v>
      </c>
      <c r="AQ10" s="190">
        <v>0</v>
      </c>
      <c r="AR10" s="77" t="e">
        <v>#VALUE!</v>
      </c>
      <c r="AS10" s="217">
        <f t="shared" si="9"/>
        <v>200</v>
      </c>
      <c r="AT10" s="67">
        <f t="shared" si="10"/>
        <v>6</v>
      </c>
      <c r="AU10" s="67">
        <f t="shared" si="11"/>
        <v>0</v>
      </c>
      <c r="AV10" s="67">
        <f t="shared" si="12"/>
        <v>0</v>
      </c>
      <c r="AW10" s="67">
        <f t="shared" si="13"/>
        <v>0</v>
      </c>
      <c r="AX10" s="67">
        <f t="shared" si="14"/>
        <v>0</v>
      </c>
      <c r="AY10" s="67">
        <f t="shared" si="15"/>
        <v>0</v>
      </c>
      <c r="AZ10" s="67">
        <f t="shared" si="16"/>
        <v>0</v>
      </c>
      <c r="BA10" s="67">
        <f t="shared" si="5"/>
        <v>6</v>
      </c>
      <c r="BB10" s="68" t="e">
        <f t="shared" si="6"/>
        <v>#DIV/0!</v>
      </c>
      <c r="BC10" s="217">
        <f t="shared" si="17"/>
        <v>600</v>
      </c>
    </row>
    <row r="11" spans="1:55" ht="15" customHeight="1" x14ac:dyDescent="0.35">
      <c r="A11" s="43">
        <v>5</v>
      </c>
      <c r="B11" s="384"/>
      <c r="C11" s="379"/>
      <c r="D11" s="380"/>
      <c r="E11" s="75" t="s">
        <v>83</v>
      </c>
      <c r="F11" s="76"/>
      <c r="G11" s="76"/>
      <c r="H11" s="76"/>
      <c r="I11" s="76"/>
      <c r="J11" s="190"/>
      <c r="K11" s="190"/>
      <c r="L11" s="189"/>
      <c r="M11" s="189"/>
      <c r="N11" s="190"/>
      <c r="O11" s="190"/>
      <c r="P11" s="190"/>
      <c r="Q11" s="77"/>
      <c r="R11" s="217"/>
      <c r="S11" s="190">
        <v>0</v>
      </c>
      <c r="T11" s="190">
        <v>1</v>
      </c>
      <c r="U11" s="189">
        <v>0</v>
      </c>
      <c r="V11" s="189">
        <v>0</v>
      </c>
      <c r="W11" s="190">
        <v>0</v>
      </c>
      <c r="X11" s="190">
        <v>0</v>
      </c>
      <c r="Y11" s="190">
        <v>0</v>
      </c>
      <c r="Z11" s="77">
        <v>0</v>
      </c>
      <c r="AA11" s="217">
        <f t="shared" si="7"/>
        <v>85</v>
      </c>
      <c r="AB11" s="190">
        <v>0</v>
      </c>
      <c r="AC11" s="190">
        <v>1</v>
      </c>
      <c r="AD11" s="189">
        <v>0</v>
      </c>
      <c r="AE11" s="189">
        <v>0</v>
      </c>
      <c r="AF11" s="190">
        <v>0</v>
      </c>
      <c r="AG11" s="190">
        <v>0</v>
      </c>
      <c r="AH11" s="190">
        <v>0</v>
      </c>
      <c r="AI11" s="77">
        <v>0</v>
      </c>
      <c r="AJ11" s="217">
        <f t="shared" si="8"/>
        <v>85</v>
      </c>
      <c r="AK11" s="190">
        <v>0</v>
      </c>
      <c r="AL11" s="190">
        <v>1</v>
      </c>
      <c r="AM11" s="189">
        <v>0</v>
      </c>
      <c r="AN11" s="189">
        <v>0</v>
      </c>
      <c r="AO11" s="190">
        <v>0</v>
      </c>
      <c r="AP11" s="190">
        <v>0</v>
      </c>
      <c r="AQ11" s="190">
        <v>0</v>
      </c>
      <c r="AR11" s="77" t="e">
        <v>#VALUE!</v>
      </c>
      <c r="AS11" s="217">
        <f t="shared" si="9"/>
        <v>85</v>
      </c>
      <c r="AT11" s="67">
        <f t="shared" si="10"/>
        <v>0</v>
      </c>
      <c r="AU11" s="67">
        <f t="shared" si="11"/>
        <v>3</v>
      </c>
      <c r="AV11" s="67">
        <f t="shared" si="12"/>
        <v>0</v>
      </c>
      <c r="AW11" s="67">
        <f t="shared" si="13"/>
        <v>0</v>
      </c>
      <c r="AX11" s="67">
        <f t="shared" si="14"/>
        <v>0</v>
      </c>
      <c r="AY11" s="67">
        <f t="shared" si="15"/>
        <v>0</v>
      </c>
      <c r="AZ11" s="67">
        <f t="shared" si="16"/>
        <v>0</v>
      </c>
      <c r="BA11" s="67">
        <f t="shared" si="5"/>
        <v>3</v>
      </c>
      <c r="BB11" s="68" t="e">
        <f t="shared" si="6"/>
        <v>#DIV/0!</v>
      </c>
      <c r="BC11" s="217">
        <f t="shared" si="17"/>
        <v>255</v>
      </c>
    </row>
    <row r="12" spans="1:55" ht="15" customHeight="1" x14ac:dyDescent="0.35">
      <c r="A12" s="43">
        <v>6</v>
      </c>
      <c r="B12" s="384"/>
      <c r="C12" s="379"/>
      <c r="D12" s="380"/>
      <c r="E12" s="75" t="s">
        <v>83</v>
      </c>
      <c r="F12" s="76"/>
      <c r="G12" s="76"/>
      <c r="H12" s="76"/>
      <c r="I12" s="76"/>
      <c r="J12" s="190"/>
      <c r="K12" s="190"/>
      <c r="L12" s="189"/>
      <c r="M12" s="189"/>
      <c r="N12" s="190"/>
      <c r="O12" s="190"/>
      <c r="P12" s="190"/>
      <c r="Q12" s="77"/>
      <c r="R12" s="217"/>
      <c r="S12" s="190">
        <v>0</v>
      </c>
      <c r="T12" s="190">
        <v>0</v>
      </c>
      <c r="U12" s="189">
        <v>0</v>
      </c>
      <c r="V12" s="189">
        <v>0</v>
      </c>
      <c r="W12" s="190">
        <v>0</v>
      </c>
      <c r="X12" s="190">
        <v>0</v>
      </c>
      <c r="Y12" s="190">
        <v>1</v>
      </c>
      <c r="Z12" s="77">
        <v>0</v>
      </c>
      <c r="AA12" s="217">
        <f t="shared" ref="AA12" si="18">(S12*100)+(T12*85)+(U12*70)+(V12*55)+(W12*40)+(X12*25)+(Y12*10)</f>
        <v>10</v>
      </c>
      <c r="AB12" s="190">
        <v>0</v>
      </c>
      <c r="AC12" s="190">
        <v>0</v>
      </c>
      <c r="AD12" s="189">
        <v>1</v>
      </c>
      <c r="AE12" s="189">
        <v>0</v>
      </c>
      <c r="AF12" s="190">
        <v>0</v>
      </c>
      <c r="AG12" s="190">
        <v>2</v>
      </c>
      <c r="AH12" s="190">
        <v>1</v>
      </c>
      <c r="AI12" s="77">
        <v>0</v>
      </c>
      <c r="AJ12" s="217">
        <f t="shared" ref="AJ12" si="19">(AB12*100)+(AC12*85)+(AD12*70)+(AE12*55)+(AF12*40)+(AG12*25)+(AH12*10)</f>
        <v>130</v>
      </c>
      <c r="AK12" s="190">
        <v>0</v>
      </c>
      <c r="AL12" s="190">
        <v>0</v>
      </c>
      <c r="AM12" s="189">
        <v>0</v>
      </c>
      <c r="AN12" s="189">
        <v>0</v>
      </c>
      <c r="AO12" s="190">
        <v>1</v>
      </c>
      <c r="AP12" s="190">
        <v>0</v>
      </c>
      <c r="AQ12" s="190">
        <v>0</v>
      </c>
      <c r="AR12" s="77" t="e">
        <v>#VALUE!</v>
      </c>
      <c r="AS12" s="217">
        <f t="shared" ref="AS12" si="20">(AK12*100)+(AL12*85)+(AM12*70)+(AN12*55)+(AO12*40)+(AP12*25)+(AQ12*10)</f>
        <v>40</v>
      </c>
      <c r="AT12" s="67">
        <f t="shared" ref="AT12" si="21">J12+S12+AB12+AK12</f>
        <v>0</v>
      </c>
      <c r="AU12" s="67">
        <f t="shared" ref="AU12" si="22">K12+T12+AC12+AL12</f>
        <v>0</v>
      </c>
      <c r="AV12" s="67">
        <f t="shared" ref="AV12" si="23">L12+U12+AD12+AM12</f>
        <v>1</v>
      </c>
      <c r="AW12" s="67">
        <f t="shared" ref="AW12" si="24">M12+V12+AE12+AN12</f>
        <v>0</v>
      </c>
      <c r="AX12" s="67">
        <f t="shared" ref="AX12" si="25">N12+W12+AF12+AO12</f>
        <v>1</v>
      </c>
      <c r="AY12" s="67">
        <f t="shared" ref="AY12" si="26">O12+X12+AG12+AP12</f>
        <v>2</v>
      </c>
      <c r="AZ12" s="67">
        <f t="shared" ref="AZ12" si="27">P12+Y12+AH12+AQ12</f>
        <v>2</v>
      </c>
      <c r="BA12" s="67">
        <f t="shared" ref="BA12" si="28">SUM(AT12:AZ12)</f>
        <v>6</v>
      </c>
      <c r="BB12" s="68" t="e">
        <f t="shared" ref="BB12" si="29">(BA12*100)/BA$4</f>
        <v>#DIV/0!</v>
      </c>
      <c r="BC12" s="217">
        <f t="shared" ref="BC12" si="30">(AT12*100)+(AU12*85)+(AV12*70)+(AW12*55)+(AX12*40)+(AY12*25)+(AZ12*10)</f>
        <v>180</v>
      </c>
    </row>
    <row r="13" spans="1:55" ht="15" customHeight="1" x14ac:dyDescent="0.35">
      <c r="A13" s="43">
        <v>7</v>
      </c>
      <c r="B13" s="381"/>
      <c r="C13" s="379"/>
      <c r="D13" s="380"/>
      <c r="E13" s="75" t="s">
        <v>83</v>
      </c>
      <c r="F13" s="76"/>
      <c r="G13" s="76"/>
      <c r="H13" s="76"/>
      <c r="I13" s="76"/>
      <c r="J13" s="190"/>
      <c r="K13" s="190"/>
      <c r="L13" s="189"/>
      <c r="M13" s="189"/>
      <c r="N13" s="190"/>
      <c r="O13" s="190"/>
      <c r="P13" s="190"/>
      <c r="Q13" s="77"/>
      <c r="R13" s="217"/>
      <c r="S13" s="190">
        <v>0</v>
      </c>
      <c r="T13" s="190">
        <v>1</v>
      </c>
      <c r="U13" s="189">
        <v>0</v>
      </c>
      <c r="V13" s="189">
        <v>1</v>
      </c>
      <c r="W13" s="190">
        <v>0</v>
      </c>
      <c r="X13" s="190">
        <v>0</v>
      </c>
      <c r="Y13" s="190">
        <v>0</v>
      </c>
      <c r="Z13" s="77">
        <v>0</v>
      </c>
      <c r="AA13" s="217">
        <f t="shared" si="7"/>
        <v>140</v>
      </c>
      <c r="AB13" s="190">
        <v>2</v>
      </c>
      <c r="AC13" s="190">
        <v>1</v>
      </c>
      <c r="AD13" s="189">
        <v>1</v>
      </c>
      <c r="AE13" s="189">
        <v>1</v>
      </c>
      <c r="AF13" s="190">
        <v>0</v>
      </c>
      <c r="AG13" s="190">
        <v>0</v>
      </c>
      <c r="AH13" s="190">
        <v>0</v>
      </c>
      <c r="AI13" s="77">
        <v>0</v>
      </c>
      <c r="AJ13" s="217">
        <f t="shared" si="8"/>
        <v>410</v>
      </c>
      <c r="AK13" s="190">
        <v>2</v>
      </c>
      <c r="AL13" s="190">
        <v>3</v>
      </c>
      <c r="AM13" s="189">
        <v>0</v>
      </c>
      <c r="AN13" s="189">
        <v>1</v>
      </c>
      <c r="AO13" s="190">
        <v>0</v>
      </c>
      <c r="AP13" s="190">
        <v>0</v>
      </c>
      <c r="AQ13" s="190">
        <v>0</v>
      </c>
      <c r="AR13" s="77" t="e">
        <v>#VALUE!</v>
      </c>
      <c r="AS13" s="217">
        <f t="shared" si="9"/>
        <v>510</v>
      </c>
      <c r="AT13" s="67">
        <f t="shared" si="10"/>
        <v>4</v>
      </c>
      <c r="AU13" s="67">
        <f t="shared" si="11"/>
        <v>5</v>
      </c>
      <c r="AV13" s="67">
        <f t="shared" si="12"/>
        <v>1</v>
      </c>
      <c r="AW13" s="67">
        <f t="shared" si="13"/>
        <v>3</v>
      </c>
      <c r="AX13" s="67">
        <f t="shared" si="14"/>
        <v>0</v>
      </c>
      <c r="AY13" s="67">
        <f t="shared" si="15"/>
        <v>0</v>
      </c>
      <c r="AZ13" s="67">
        <f t="shared" si="16"/>
        <v>0</v>
      </c>
      <c r="BA13" s="67">
        <f t="shared" si="5"/>
        <v>13</v>
      </c>
      <c r="BB13" s="68" t="e">
        <f t="shared" si="6"/>
        <v>#DIV/0!</v>
      </c>
      <c r="BC13" s="217">
        <f t="shared" si="17"/>
        <v>1060</v>
      </c>
    </row>
    <row r="14" spans="1:55" ht="15" customHeight="1" x14ac:dyDescent="0.35">
      <c r="A14" s="43">
        <v>8</v>
      </c>
      <c r="B14" s="381"/>
      <c r="C14" s="379"/>
      <c r="D14" s="380"/>
      <c r="E14" s="75" t="s">
        <v>83</v>
      </c>
      <c r="F14" s="76"/>
      <c r="G14" s="76"/>
      <c r="H14" s="76"/>
      <c r="I14" s="76"/>
      <c r="J14" s="190"/>
      <c r="K14" s="190"/>
      <c r="L14" s="189"/>
      <c r="M14" s="189"/>
      <c r="N14" s="190"/>
      <c r="O14" s="190"/>
      <c r="P14" s="190"/>
      <c r="Q14" s="77"/>
      <c r="R14" s="217"/>
      <c r="S14" s="190">
        <v>0</v>
      </c>
      <c r="T14" s="190">
        <v>0</v>
      </c>
      <c r="U14" s="189">
        <v>0</v>
      </c>
      <c r="V14" s="189">
        <v>0</v>
      </c>
      <c r="W14" s="190">
        <v>0</v>
      </c>
      <c r="X14" s="190">
        <v>0</v>
      </c>
      <c r="Y14" s="190">
        <v>0</v>
      </c>
      <c r="Z14" s="77">
        <v>0</v>
      </c>
      <c r="AA14" s="217">
        <f t="shared" si="7"/>
        <v>0</v>
      </c>
      <c r="AB14" s="190">
        <v>0</v>
      </c>
      <c r="AC14" s="190">
        <v>0</v>
      </c>
      <c r="AD14" s="189">
        <v>0</v>
      </c>
      <c r="AE14" s="189">
        <v>0</v>
      </c>
      <c r="AF14" s="190">
        <v>0</v>
      </c>
      <c r="AG14" s="190">
        <v>0</v>
      </c>
      <c r="AH14" s="190">
        <v>0</v>
      </c>
      <c r="AI14" s="77">
        <v>0</v>
      </c>
      <c r="AJ14" s="217">
        <f t="shared" si="8"/>
        <v>0</v>
      </c>
      <c r="AK14" s="190">
        <v>0</v>
      </c>
      <c r="AL14" s="190">
        <v>0</v>
      </c>
      <c r="AM14" s="189">
        <v>0</v>
      </c>
      <c r="AN14" s="189">
        <v>0</v>
      </c>
      <c r="AO14" s="190">
        <v>0</v>
      </c>
      <c r="AP14" s="190">
        <v>0</v>
      </c>
      <c r="AQ14" s="190">
        <v>0</v>
      </c>
      <c r="AR14" s="77" t="e">
        <v>#VALUE!</v>
      </c>
      <c r="AS14" s="217">
        <f t="shared" si="9"/>
        <v>0</v>
      </c>
      <c r="AT14" s="67">
        <f t="shared" si="10"/>
        <v>0</v>
      </c>
      <c r="AU14" s="67">
        <f t="shared" si="11"/>
        <v>0</v>
      </c>
      <c r="AV14" s="67">
        <f t="shared" si="12"/>
        <v>0</v>
      </c>
      <c r="AW14" s="67">
        <f t="shared" si="13"/>
        <v>0</v>
      </c>
      <c r="AX14" s="67">
        <f t="shared" si="14"/>
        <v>0</v>
      </c>
      <c r="AY14" s="67">
        <f t="shared" si="15"/>
        <v>0</v>
      </c>
      <c r="AZ14" s="67">
        <f t="shared" si="16"/>
        <v>0</v>
      </c>
      <c r="BA14" s="67">
        <f t="shared" si="5"/>
        <v>0</v>
      </c>
      <c r="BB14" s="68" t="e">
        <f t="shared" si="6"/>
        <v>#DIV/0!</v>
      </c>
      <c r="BC14" s="217">
        <f t="shared" si="17"/>
        <v>0</v>
      </c>
    </row>
    <row r="15" spans="1:55" ht="15" customHeight="1" x14ac:dyDescent="0.35">
      <c r="A15" s="43">
        <v>9</v>
      </c>
      <c r="B15" s="381"/>
      <c r="C15" s="379"/>
      <c r="D15" s="380"/>
      <c r="E15" s="75" t="s">
        <v>83</v>
      </c>
      <c r="F15" s="76"/>
      <c r="G15" s="76"/>
      <c r="H15" s="76"/>
      <c r="I15" s="76"/>
      <c r="J15" s="190"/>
      <c r="K15" s="190"/>
      <c r="L15" s="189"/>
      <c r="M15" s="189"/>
      <c r="N15" s="190"/>
      <c r="O15" s="190"/>
      <c r="P15" s="190"/>
      <c r="Q15" s="77"/>
      <c r="R15" s="217"/>
      <c r="S15" s="190">
        <v>0</v>
      </c>
      <c r="T15" s="190">
        <v>0</v>
      </c>
      <c r="U15" s="189">
        <v>0</v>
      </c>
      <c r="V15" s="189">
        <v>0</v>
      </c>
      <c r="W15" s="190">
        <v>0</v>
      </c>
      <c r="X15" s="190">
        <v>0</v>
      </c>
      <c r="Y15" s="190">
        <v>0</v>
      </c>
      <c r="Z15" s="77">
        <v>0</v>
      </c>
      <c r="AA15" s="217">
        <f t="shared" si="7"/>
        <v>0</v>
      </c>
      <c r="AB15" s="190">
        <v>0</v>
      </c>
      <c r="AC15" s="190">
        <v>0</v>
      </c>
      <c r="AD15" s="189">
        <v>0</v>
      </c>
      <c r="AE15" s="189">
        <v>0</v>
      </c>
      <c r="AF15" s="190">
        <v>0</v>
      </c>
      <c r="AG15" s="190">
        <v>0</v>
      </c>
      <c r="AH15" s="190">
        <v>0</v>
      </c>
      <c r="AI15" s="77">
        <v>0</v>
      </c>
      <c r="AJ15" s="217">
        <f t="shared" si="8"/>
        <v>0</v>
      </c>
      <c r="AK15" s="190">
        <v>0</v>
      </c>
      <c r="AL15" s="190">
        <v>0</v>
      </c>
      <c r="AM15" s="189">
        <v>0</v>
      </c>
      <c r="AN15" s="189">
        <v>0</v>
      </c>
      <c r="AO15" s="190">
        <v>1</v>
      </c>
      <c r="AP15" s="190">
        <v>0</v>
      </c>
      <c r="AQ15" s="190">
        <v>0</v>
      </c>
      <c r="AR15" s="77" t="e">
        <v>#VALUE!</v>
      </c>
      <c r="AS15" s="217">
        <f t="shared" si="9"/>
        <v>40</v>
      </c>
      <c r="AT15" s="67">
        <f t="shared" si="10"/>
        <v>0</v>
      </c>
      <c r="AU15" s="67">
        <f t="shared" si="11"/>
        <v>0</v>
      </c>
      <c r="AV15" s="67">
        <f t="shared" si="12"/>
        <v>0</v>
      </c>
      <c r="AW15" s="67">
        <f t="shared" si="13"/>
        <v>0</v>
      </c>
      <c r="AX15" s="67">
        <f t="shared" si="14"/>
        <v>1</v>
      </c>
      <c r="AY15" s="67">
        <f t="shared" si="15"/>
        <v>0</v>
      </c>
      <c r="AZ15" s="67">
        <f t="shared" si="16"/>
        <v>0</v>
      </c>
      <c r="BA15" s="67">
        <f t="shared" si="5"/>
        <v>1</v>
      </c>
      <c r="BB15" s="68" t="e">
        <f t="shared" si="6"/>
        <v>#DIV/0!</v>
      </c>
      <c r="BC15" s="217">
        <f t="shared" si="17"/>
        <v>40</v>
      </c>
    </row>
    <row r="16" spans="1:55" ht="15" customHeight="1" x14ac:dyDescent="0.35">
      <c r="A16" s="43">
        <v>10</v>
      </c>
      <c r="B16" s="384"/>
      <c r="C16" s="379"/>
      <c r="D16" s="380"/>
      <c r="E16" s="75"/>
      <c r="F16" s="76"/>
      <c r="G16" s="76"/>
      <c r="H16" s="76"/>
      <c r="I16" s="76"/>
      <c r="J16" s="190"/>
      <c r="K16" s="190"/>
      <c r="L16" s="189"/>
      <c r="M16" s="189"/>
      <c r="N16" s="190"/>
      <c r="O16" s="190"/>
      <c r="P16" s="190"/>
      <c r="Q16" s="77"/>
      <c r="R16" s="217"/>
      <c r="S16" s="190">
        <v>0</v>
      </c>
      <c r="T16" s="190">
        <v>0</v>
      </c>
      <c r="U16" s="189">
        <v>0</v>
      </c>
      <c r="V16" s="189">
        <v>0</v>
      </c>
      <c r="W16" s="190">
        <v>1</v>
      </c>
      <c r="X16" s="190">
        <v>0</v>
      </c>
      <c r="Y16" s="190">
        <v>0</v>
      </c>
      <c r="Z16" s="77">
        <v>0</v>
      </c>
      <c r="AA16" s="217">
        <f t="shared" si="7"/>
        <v>40</v>
      </c>
      <c r="AB16" s="190">
        <v>1</v>
      </c>
      <c r="AC16" s="190">
        <v>0</v>
      </c>
      <c r="AD16" s="189">
        <v>0</v>
      </c>
      <c r="AE16" s="189">
        <v>0</v>
      </c>
      <c r="AF16" s="190">
        <v>0</v>
      </c>
      <c r="AG16" s="190">
        <v>0</v>
      </c>
      <c r="AH16" s="190">
        <v>0</v>
      </c>
      <c r="AI16" s="77">
        <v>0</v>
      </c>
      <c r="AJ16" s="217">
        <f t="shared" si="8"/>
        <v>100</v>
      </c>
      <c r="AK16" s="190">
        <v>0</v>
      </c>
      <c r="AL16" s="190">
        <v>0</v>
      </c>
      <c r="AM16" s="189">
        <v>0</v>
      </c>
      <c r="AN16" s="189">
        <v>0</v>
      </c>
      <c r="AO16" s="190">
        <v>0</v>
      </c>
      <c r="AP16" s="190">
        <v>0</v>
      </c>
      <c r="AQ16" s="190">
        <v>0</v>
      </c>
      <c r="AR16" s="77" t="e">
        <v>#VALUE!</v>
      </c>
      <c r="AS16" s="217">
        <f t="shared" si="9"/>
        <v>0</v>
      </c>
      <c r="AT16" s="67">
        <f t="shared" si="10"/>
        <v>1</v>
      </c>
      <c r="AU16" s="67">
        <f t="shared" si="11"/>
        <v>0</v>
      </c>
      <c r="AV16" s="67">
        <f t="shared" si="12"/>
        <v>0</v>
      </c>
      <c r="AW16" s="67">
        <f t="shared" si="13"/>
        <v>0</v>
      </c>
      <c r="AX16" s="67">
        <f t="shared" si="14"/>
        <v>1</v>
      </c>
      <c r="AY16" s="67">
        <f t="shared" si="15"/>
        <v>0</v>
      </c>
      <c r="AZ16" s="67">
        <f t="shared" si="16"/>
        <v>0</v>
      </c>
      <c r="BA16" s="67">
        <f t="shared" si="5"/>
        <v>2</v>
      </c>
      <c r="BB16" s="68" t="e">
        <f t="shared" si="6"/>
        <v>#DIV/0!</v>
      </c>
      <c r="BC16" s="217">
        <f t="shared" si="17"/>
        <v>140</v>
      </c>
    </row>
    <row r="17" spans="1:55" x14ac:dyDescent="0.35">
      <c r="A17" s="43">
        <v>11</v>
      </c>
      <c r="B17" s="384"/>
      <c r="C17" s="382"/>
      <c r="D17" s="380"/>
      <c r="E17" s="75"/>
      <c r="F17" s="76"/>
      <c r="G17" s="76"/>
      <c r="H17" s="76"/>
      <c r="I17" s="76"/>
      <c r="J17" s="190"/>
      <c r="K17" s="190"/>
      <c r="L17" s="189"/>
      <c r="M17" s="189"/>
      <c r="N17" s="190"/>
      <c r="O17" s="190"/>
      <c r="P17" s="190"/>
      <c r="Q17" s="77"/>
      <c r="R17" s="217"/>
      <c r="S17" s="190">
        <v>0</v>
      </c>
      <c r="T17" s="190">
        <v>0</v>
      </c>
      <c r="U17" s="189">
        <v>0</v>
      </c>
      <c r="V17" s="189">
        <v>0</v>
      </c>
      <c r="W17" s="190">
        <v>0</v>
      </c>
      <c r="X17" s="190">
        <v>0</v>
      </c>
      <c r="Y17" s="190">
        <v>0</v>
      </c>
      <c r="Z17" s="77">
        <v>0</v>
      </c>
      <c r="AA17" s="217">
        <f t="shared" si="7"/>
        <v>0</v>
      </c>
      <c r="AB17" s="190">
        <v>1</v>
      </c>
      <c r="AC17" s="190">
        <v>0</v>
      </c>
      <c r="AD17" s="189">
        <v>0</v>
      </c>
      <c r="AE17" s="189">
        <v>0</v>
      </c>
      <c r="AF17" s="190">
        <v>0</v>
      </c>
      <c r="AG17" s="190">
        <v>0</v>
      </c>
      <c r="AH17" s="190">
        <v>0</v>
      </c>
      <c r="AI17" s="77">
        <v>0</v>
      </c>
      <c r="AJ17" s="217">
        <f t="shared" si="8"/>
        <v>100</v>
      </c>
      <c r="AK17" s="190">
        <v>0</v>
      </c>
      <c r="AL17" s="190">
        <v>1</v>
      </c>
      <c r="AM17" s="189">
        <v>0</v>
      </c>
      <c r="AN17" s="189">
        <v>0</v>
      </c>
      <c r="AO17" s="190">
        <v>0</v>
      </c>
      <c r="AP17" s="190">
        <v>0</v>
      </c>
      <c r="AQ17" s="190">
        <v>0</v>
      </c>
      <c r="AR17" s="77" t="e">
        <v>#VALUE!</v>
      </c>
      <c r="AS17" s="217">
        <f t="shared" si="9"/>
        <v>85</v>
      </c>
      <c r="AT17" s="67">
        <f t="shared" si="10"/>
        <v>1</v>
      </c>
      <c r="AU17" s="67">
        <f t="shared" si="11"/>
        <v>1</v>
      </c>
      <c r="AV17" s="67">
        <f t="shared" si="12"/>
        <v>0</v>
      </c>
      <c r="AW17" s="67">
        <f t="shared" si="13"/>
        <v>0</v>
      </c>
      <c r="AX17" s="67">
        <f t="shared" si="14"/>
        <v>0</v>
      </c>
      <c r="AY17" s="67">
        <f t="shared" si="15"/>
        <v>0</v>
      </c>
      <c r="AZ17" s="67">
        <f t="shared" si="16"/>
        <v>0</v>
      </c>
      <c r="BA17" s="67">
        <f t="shared" si="5"/>
        <v>2</v>
      </c>
      <c r="BB17" s="68" t="e">
        <f t="shared" si="6"/>
        <v>#DIV/0!</v>
      </c>
      <c r="BC17" s="217">
        <f t="shared" si="17"/>
        <v>185</v>
      </c>
    </row>
    <row r="18" spans="1:55" ht="15" customHeight="1" x14ac:dyDescent="0.35">
      <c r="A18" s="43">
        <v>12</v>
      </c>
      <c r="B18" s="381"/>
      <c r="C18" s="379"/>
      <c r="D18" s="380"/>
      <c r="E18" s="75" t="s">
        <v>83</v>
      </c>
      <c r="F18" s="76"/>
      <c r="G18" s="76"/>
      <c r="H18" s="76"/>
      <c r="I18" s="76"/>
      <c r="J18" s="190"/>
      <c r="K18" s="190"/>
      <c r="L18" s="189"/>
      <c r="M18" s="189"/>
      <c r="N18" s="190"/>
      <c r="O18" s="190"/>
      <c r="P18" s="190"/>
      <c r="Q18" s="77"/>
      <c r="R18" s="217"/>
      <c r="S18" s="190">
        <v>1</v>
      </c>
      <c r="T18" s="190">
        <v>0</v>
      </c>
      <c r="U18" s="189">
        <v>0</v>
      </c>
      <c r="V18" s="189">
        <v>0</v>
      </c>
      <c r="W18" s="190">
        <v>0</v>
      </c>
      <c r="X18" s="190">
        <v>0</v>
      </c>
      <c r="Y18" s="190">
        <v>1</v>
      </c>
      <c r="Z18" s="77">
        <v>0</v>
      </c>
      <c r="AA18" s="217">
        <f t="shared" si="7"/>
        <v>110</v>
      </c>
      <c r="AB18" s="190">
        <v>2</v>
      </c>
      <c r="AC18" s="190">
        <v>0</v>
      </c>
      <c r="AD18" s="189">
        <v>0</v>
      </c>
      <c r="AE18" s="189">
        <v>0</v>
      </c>
      <c r="AF18" s="190">
        <v>0</v>
      </c>
      <c r="AG18" s="190">
        <v>0</v>
      </c>
      <c r="AH18" s="190">
        <v>0</v>
      </c>
      <c r="AI18" s="77">
        <v>0</v>
      </c>
      <c r="AJ18" s="217">
        <f t="shared" si="8"/>
        <v>200</v>
      </c>
      <c r="AK18" s="190">
        <v>2</v>
      </c>
      <c r="AL18" s="190">
        <v>1</v>
      </c>
      <c r="AM18" s="189">
        <v>0</v>
      </c>
      <c r="AN18" s="189">
        <v>0</v>
      </c>
      <c r="AO18" s="190">
        <v>0</v>
      </c>
      <c r="AP18" s="190">
        <v>0</v>
      </c>
      <c r="AQ18" s="190">
        <v>1</v>
      </c>
      <c r="AR18" s="77" t="e">
        <v>#VALUE!</v>
      </c>
      <c r="AS18" s="217">
        <f t="shared" si="9"/>
        <v>295</v>
      </c>
      <c r="AT18" s="67">
        <f t="shared" si="10"/>
        <v>5</v>
      </c>
      <c r="AU18" s="67">
        <f t="shared" si="11"/>
        <v>1</v>
      </c>
      <c r="AV18" s="67">
        <f t="shared" si="12"/>
        <v>0</v>
      </c>
      <c r="AW18" s="67">
        <f t="shared" si="13"/>
        <v>0</v>
      </c>
      <c r="AX18" s="67">
        <f t="shared" si="14"/>
        <v>0</v>
      </c>
      <c r="AY18" s="67">
        <f t="shared" si="15"/>
        <v>0</v>
      </c>
      <c r="AZ18" s="67">
        <f t="shared" si="16"/>
        <v>2</v>
      </c>
      <c r="BA18" s="67">
        <f t="shared" si="5"/>
        <v>8</v>
      </c>
      <c r="BB18" s="68" t="e">
        <f t="shared" si="6"/>
        <v>#DIV/0!</v>
      </c>
      <c r="BC18" s="217">
        <f t="shared" si="17"/>
        <v>605</v>
      </c>
    </row>
    <row r="19" spans="1:55" ht="15" customHeight="1" x14ac:dyDescent="0.35">
      <c r="A19" s="43">
        <v>13</v>
      </c>
      <c r="B19" s="384"/>
      <c r="C19" s="379"/>
      <c r="D19" s="380"/>
      <c r="E19" s="75" t="s">
        <v>83</v>
      </c>
      <c r="F19" s="76"/>
      <c r="G19" s="76"/>
      <c r="H19" s="76"/>
      <c r="I19" s="76"/>
      <c r="J19" s="190"/>
      <c r="K19" s="190"/>
      <c r="L19" s="189"/>
      <c r="M19" s="189"/>
      <c r="N19" s="190"/>
      <c r="O19" s="190"/>
      <c r="P19" s="190"/>
      <c r="Q19" s="77"/>
      <c r="R19" s="217"/>
      <c r="S19" s="190">
        <v>0</v>
      </c>
      <c r="T19" s="190">
        <v>0</v>
      </c>
      <c r="U19" s="189">
        <v>0</v>
      </c>
      <c r="V19" s="189">
        <v>0</v>
      </c>
      <c r="W19" s="190">
        <v>0</v>
      </c>
      <c r="X19" s="190">
        <v>1</v>
      </c>
      <c r="Y19" s="190">
        <v>0</v>
      </c>
      <c r="Z19" s="77">
        <v>0</v>
      </c>
      <c r="AA19" s="217">
        <f t="shared" si="7"/>
        <v>25</v>
      </c>
      <c r="AB19" s="190">
        <v>0</v>
      </c>
      <c r="AC19" s="190">
        <v>0</v>
      </c>
      <c r="AD19" s="189">
        <v>0</v>
      </c>
      <c r="AE19" s="189">
        <v>0</v>
      </c>
      <c r="AF19" s="190">
        <v>0</v>
      </c>
      <c r="AG19" s="190">
        <v>1</v>
      </c>
      <c r="AH19" s="190">
        <v>0</v>
      </c>
      <c r="AI19" s="77">
        <v>0</v>
      </c>
      <c r="AJ19" s="217">
        <f t="shared" si="8"/>
        <v>25</v>
      </c>
      <c r="AK19" s="190">
        <v>0</v>
      </c>
      <c r="AL19" s="190">
        <v>0</v>
      </c>
      <c r="AM19" s="189">
        <v>1</v>
      </c>
      <c r="AN19" s="189">
        <v>0</v>
      </c>
      <c r="AO19" s="190">
        <v>1</v>
      </c>
      <c r="AP19" s="190">
        <v>1</v>
      </c>
      <c r="AQ19" s="190">
        <v>0</v>
      </c>
      <c r="AR19" s="77" t="e">
        <v>#VALUE!</v>
      </c>
      <c r="AS19" s="217">
        <f t="shared" si="9"/>
        <v>135</v>
      </c>
      <c r="AT19" s="67">
        <f t="shared" si="10"/>
        <v>0</v>
      </c>
      <c r="AU19" s="67">
        <f t="shared" si="11"/>
        <v>0</v>
      </c>
      <c r="AV19" s="67">
        <f t="shared" si="12"/>
        <v>1</v>
      </c>
      <c r="AW19" s="67">
        <f t="shared" si="13"/>
        <v>0</v>
      </c>
      <c r="AX19" s="67">
        <f t="shared" si="14"/>
        <v>1</v>
      </c>
      <c r="AY19" s="67">
        <f t="shared" si="15"/>
        <v>3</v>
      </c>
      <c r="AZ19" s="67">
        <f t="shared" si="16"/>
        <v>0</v>
      </c>
      <c r="BA19" s="67">
        <f t="shared" si="5"/>
        <v>5</v>
      </c>
      <c r="BB19" s="68" t="e">
        <f t="shared" si="6"/>
        <v>#DIV/0!</v>
      </c>
      <c r="BC19" s="217">
        <f t="shared" si="17"/>
        <v>185</v>
      </c>
    </row>
    <row r="20" spans="1:55" s="80" customFormat="1" ht="15.5" x14ac:dyDescent="0.35">
      <c r="A20" s="94"/>
      <c r="B20" s="81"/>
      <c r="C20" s="81"/>
      <c r="D20" s="81"/>
      <c r="E20" s="82"/>
      <c r="F20" s="82"/>
      <c r="G20" s="82"/>
      <c r="H20" s="82"/>
      <c r="I20" s="82"/>
      <c r="J20" s="58"/>
      <c r="K20" s="58"/>
      <c r="L20" s="180"/>
      <c r="M20" s="180"/>
      <c r="N20" s="58"/>
      <c r="O20" s="58"/>
      <c r="P20" s="83"/>
      <c r="Q20" s="83"/>
      <c r="R20" s="218"/>
      <c r="S20" s="394"/>
      <c r="T20" s="394"/>
      <c r="U20" s="394"/>
      <c r="V20" s="394"/>
      <c r="W20" s="394"/>
      <c r="X20" s="394"/>
      <c r="Y20" s="58"/>
      <c r="Z20" s="58"/>
      <c r="AA20" s="218"/>
      <c r="AB20" s="58"/>
      <c r="AC20" s="58"/>
      <c r="AD20" s="180"/>
      <c r="AE20" s="180"/>
      <c r="AF20" s="58"/>
      <c r="AG20" s="58"/>
      <c r="AH20" s="58"/>
      <c r="AI20" s="58"/>
      <c r="AJ20" s="218"/>
      <c r="AK20" s="58"/>
      <c r="AL20" s="58"/>
      <c r="AM20" s="180"/>
      <c r="AN20" s="180"/>
      <c r="AO20" s="58"/>
      <c r="AP20" s="58"/>
      <c r="AQ20" s="58"/>
      <c r="AR20" s="58"/>
      <c r="AS20" s="218"/>
      <c r="AT20" s="79"/>
      <c r="AU20" s="79"/>
      <c r="AV20" s="181"/>
      <c r="AW20" s="181"/>
      <c r="AX20" s="79"/>
      <c r="AY20" s="395"/>
      <c r="AZ20" s="395"/>
      <c r="BA20" s="79"/>
      <c r="BB20" s="79"/>
    </row>
    <row r="21" spans="1:55" s="89" customFormat="1" ht="20" x14ac:dyDescent="0.35">
      <c r="A21" s="94"/>
      <c r="B21" s="183"/>
      <c r="C21" s="183"/>
      <c r="D21" s="183"/>
      <c r="E21" s="184"/>
      <c r="F21" s="184"/>
      <c r="G21" s="184"/>
      <c r="H21" s="184"/>
      <c r="I21" s="184"/>
      <c r="J21" s="185"/>
      <c r="K21" s="185"/>
      <c r="L21" s="185"/>
      <c r="M21" s="185"/>
      <c r="N21" s="185"/>
      <c r="O21" s="185"/>
      <c r="P21" s="185"/>
      <c r="Q21" s="84"/>
      <c r="R21" s="179"/>
      <c r="S21" s="84"/>
      <c r="T21" s="85"/>
      <c r="U21" s="85"/>
      <c r="V21" s="85"/>
      <c r="W21" s="84"/>
      <c r="X21" s="84"/>
      <c r="Y21" s="84"/>
      <c r="Z21" s="84"/>
      <c r="AA21" s="179"/>
      <c r="AB21" s="84"/>
      <c r="AC21" s="84"/>
      <c r="AD21" s="84"/>
      <c r="AE21" s="84"/>
      <c r="AF21" s="84"/>
      <c r="AG21" s="84"/>
      <c r="AH21" s="84"/>
      <c r="AI21" s="84"/>
      <c r="AJ21" s="179"/>
      <c r="AK21" s="84"/>
      <c r="AL21" s="84"/>
      <c r="AM21" s="84"/>
      <c r="AN21" s="84"/>
      <c r="AO21" s="84"/>
      <c r="AP21" s="84"/>
      <c r="AQ21" s="84"/>
      <c r="AR21" s="84"/>
      <c r="AS21" s="222"/>
      <c r="AT21" s="86"/>
      <c r="AU21" s="87"/>
      <c r="AV21" s="87"/>
      <c r="AW21" s="87"/>
      <c r="AX21" s="87"/>
      <c r="AY21" s="87"/>
      <c r="AZ21" s="88"/>
      <c r="BA21" s="87"/>
      <c r="BB21" s="87"/>
    </row>
    <row r="22" spans="1:55" s="89" customFormat="1" ht="15.5" x14ac:dyDescent="0.35">
      <c r="A22" s="94"/>
      <c r="B22" s="194" t="s">
        <v>94</v>
      </c>
      <c r="C22" s="194"/>
      <c r="D22" s="194"/>
      <c r="E22" s="195" t="s">
        <v>56</v>
      </c>
      <c r="F22" s="179"/>
      <c r="G22" s="193"/>
      <c r="H22" s="179"/>
      <c r="I22" s="179"/>
      <c r="J22" s="84"/>
      <c r="K22" s="84"/>
      <c r="L22" s="84"/>
      <c r="M22" s="84"/>
      <c r="N22" s="84"/>
      <c r="O22" s="84"/>
      <c r="P22" s="84"/>
      <c r="Q22" s="84"/>
      <c r="R22" s="179"/>
      <c r="S22" s="84"/>
      <c r="T22" s="85"/>
      <c r="U22" s="85"/>
      <c r="V22" s="85"/>
      <c r="W22" s="84"/>
      <c r="X22" s="87"/>
      <c r="Y22" s="87"/>
      <c r="Z22" s="87"/>
      <c r="AA22" s="220"/>
      <c r="AB22" s="87"/>
      <c r="AC22" s="87"/>
      <c r="AD22" s="87"/>
      <c r="AE22" s="87"/>
      <c r="AF22" s="87"/>
      <c r="AG22" s="87"/>
      <c r="AH22" s="87"/>
      <c r="AI22" s="87"/>
      <c r="AJ22" s="220"/>
      <c r="AK22" s="87"/>
      <c r="AL22" s="87"/>
      <c r="AM22" s="87"/>
      <c r="AN22" s="87"/>
      <c r="AO22" s="87"/>
      <c r="AP22" s="87"/>
      <c r="AQ22" s="87"/>
      <c r="AR22" s="87"/>
      <c r="AS22" s="220"/>
      <c r="AT22" s="87"/>
      <c r="AU22" s="87"/>
      <c r="AV22" s="87"/>
      <c r="AW22" s="87"/>
      <c r="AX22" s="87"/>
      <c r="AY22" s="87"/>
      <c r="AZ22" s="88"/>
      <c r="BA22" s="87"/>
      <c r="BB22" s="87"/>
    </row>
    <row r="23" spans="1:55" s="89" customFormat="1" ht="15.5" x14ac:dyDescent="0.35">
      <c r="A23" s="94"/>
      <c r="B23" s="196" t="s">
        <v>86</v>
      </c>
      <c r="C23" s="196"/>
      <c r="D23" s="196"/>
      <c r="E23" s="197">
        <v>100</v>
      </c>
      <c r="F23" s="179"/>
      <c r="H23" s="179"/>
      <c r="I23" s="179"/>
      <c r="J23" s="185"/>
      <c r="K23" s="84"/>
      <c r="L23" s="84"/>
      <c r="M23" s="84"/>
      <c r="N23" s="90"/>
      <c r="O23" s="90"/>
      <c r="P23" s="90"/>
      <c r="Q23" s="91"/>
      <c r="R23" s="188"/>
      <c r="S23" s="84"/>
      <c r="T23" s="85"/>
      <c r="U23" s="85"/>
      <c r="V23" s="85"/>
      <c r="W23" s="84"/>
      <c r="X23" s="87"/>
      <c r="Y23" s="87"/>
      <c r="Z23" s="87"/>
      <c r="AA23" s="220"/>
      <c r="AB23" s="87"/>
      <c r="AC23" s="87"/>
      <c r="AD23" s="87"/>
      <c r="AE23" s="87"/>
      <c r="AF23" s="87"/>
      <c r="AG23" s="87"/>
      <c r="AH23" s="87"/>
      <c r="AI23" s="87"/>
      <c r="AJ23" s="220"/>
      <c r="AK23" s="87"/>
      <c r="AL23" s="87"/>
      <c r="AM23" s="87"/>
      <c r="AN23" s="87"/>
      <c r="AO23" s="87"/>
      <c r="AP23" s="87"/>
      <c r="AQ23" s="87"/>
      <c r="AR23" s="87"/>
      <c r="AS23" s="220"/>
      <c r="AT23" s="87"/>
      <c r="AU23" s="87"/>
      <c r="AV23" s="87"/>
      <c r="AW23" s="87"/>
      <c r="AX23" s="87"/>
      <c r="AY23" s="87"/>
      <c r="AZ23" s="92"/>
      <c r="BA23" s="87"/>
      <c r="BB23" s="87"/>
    </row>
    <row r="24" spans="1:55" s="89" customFormat="1" ht="15.5" x14ac:dyDescent="0.35">
      <c r="A24" s="94"/>
      <c r="B24" s="196" t="s">
        <v>87</v>
      </c>
      <c r="C24" s="196"/>
      <c r="D24" s="196"/>
      <c r="E24" s="197">
        <v>85</v>
      </c>
      <c r="F24" s="186"/>
      <c r="H24" s="186"/>
      <c r="I24" s="186"/>
      <c r="J24" s="84"/>
      <c r="K24" s="84"/>
      <c r="L24" s="84"/>
      <c r="M24" s="84"/>
      <c r="N24" s="187"/>
      <c r="O24" s="187"/>
      <c r="P24" s="187"/>
      <c r="Q24" s="91"/>
      <c r="R24" s="188"/>
      <c r="S24" s="84"/>
      <c r="T24" s="85"/>
      <c r="U24" s="85"/>
      <c r="V24" s="85"/>
      <c r="W24" s="84"/>
      <c r="X24" s="87"/>
      <c r="Y24" s="87"/>
      <c r="Z24" s="87"/>
      <c r="AA24" s="220"/>
      <c r="AB24" s="87"/>
      <c r="AC24" s="87"/>
      <c r="AD24" s="87"/>
      <c r="AE24" s="87"/>
      <c r="AF24" s="87"/>
      <c r="AG24" s="87"/>
      <c r="AH24" s="87"/>
      <c r="AI24" s="87"/>
      <c r="AJ24" s="220"/>
      <c r="AK24" s="87"/>
      <c r="AL24" s="87"/>
      <c r="AM24" s="87"/>
      <c r="AN24" s="87"/>
      <c r="AO24" s="87"/>
      <c r="AP24" s="87"/>
      <c r="AQ24" s="87"/>
      <c r="AR24" s="87"/>
      <c r="AS24" s="220"/>
      <c r="AT24" s="87"/>
      <c r="AU24" s="87"/>
      <c r="AV24" s="87"/>
      <c r="AW24" s="87"/>
      <c r="AX24" s="87"/>
      <c r="AY24" s="87"/>
      <c r="AZ24" s="92"/>
      <c r="BA24" s="87"/>
      <c r="BB24" s="87"/>
    </row>
    <row r="25" spans="1:55" s="89" customFormat="1" ht="15.5" x14ac:dyDescent="0.35">
      <c r="A25" s="94"/>
      <c r="B25" s="196" t="s">
        <v>88</v>
      </c>
      <c r="C25" s="196"/>
      <c r="D25" s="196"/>
      <c r="E25" s="197">
        <v>70</v>
      </c>
      <c r="F25" s="186"/>
      <c r="H25" s="186"/>
      <c r="I25" s="186"/>
      <c r="J25" s="84"/>
      <c r="K25" s="84"/>
      <c r="L25" s="84"/>
      <c r="M25" s="84"/>
      <c r="N25" s="187"/>
      <c r="O25" s="187"/>
      <c r="P25" s="187"/>
      <c r="Q25" s="91"/>
      <c r="R25" s="188"/>
      <c r="S25" s="84"/>
      <c r="T25" s="85"/>
      <c r="U25" s="85"/>
      <c r="V25" s="85"/>
      <c r="W25" s="84"/>
      <c r="X25" s="87"/>
      <c r="Y25" s="87"/>
      <c r="Z25" s="87"/>
      <c r="AA25" s="220"/>
      <c r="AB25" s="87"/>
      <c r="AC25" s="87"/>
      <c r="AD25" s="87"/>
      <c r="AE25" s="87"/>
      <c r="AF25" s="87"/>
      <c r="AG25" s="87"/>
      <c r="AH25" s="87"/>
      <c r="AI25" s="87"/>
      <c r="AJ25" s="220"/>
      <c r="AK25" s="87"/>
      <c r="AL25" s="87"/>
      <c r="AM25" s="87"/>
      <c r="AN25" s="87"/>
      <c r="AO25" s="87"/>
      <c r="AP25" s="87"/>
      <c r="AQ25" s="87"/>
      <c r="AR25" s="87"/>
      <c r="AS25" s="220"/>
      <c r="AT25" s="87"/>
      <c r="AU25" s="87"/>
      <c r="AV25" s="87"/>
      <c r="AW25" s="87"/>
      <c r="AX25" s="87"/>
      <c r="AY25" s="87"/>
      <c r="AZ25" s="90"/>
      <c r="BA25" s="87"/>
      <c r="BB25" s="87"/>
    </row>
    <row r="26" spans="1:55" s="89" customFormat="1" ht="15.5" x14ac:dyDescent="0.35">
      <c r="A26" s="94"/>
      <c r="B26" s="196" t="s">
        <v>89</v>
      </c>
      <c r="C26" s="196"/>
      <c r="D26" s="196"/>
      <c r="E26" s="197">
        <v>55</v>
      </c>
      <c r="F26" s="186"/>
      <c r="H26" s="186"/>
      <c r="I26" s="186"/>
      <c r="J26" s="84"/>
      <c r="K26" s="84"/>
      <c r="L26" s="84"/>
      <c r="M26" s="84"/>
      <c r="N26" s="187"/>
      <c r="O26" s="187"/>
      <c r="P26" s="187"/>
      <c r="Q26" s="91"/>
      <c r="R26" s="188"/>
      <c r="S26" s="84"/>
      <c r="T26" s="85"/>
      <c r="U26" s="85"/>
      <c r="V26" s="85"/>
      <c r="W26" s="84"/>
      <c r="X26" s="87"/>
      <c r="Y26" s="87"/>
      <c r="Z26" s="87"/>
      <c r="AA26" s="220"/>
      <c r="AB26" s="87"/>
      <c r="AC26" s="87"/>
      <c r="AD26" s="87"/>
      <c r="AE26" s="87"/>
      <c r="AF26" s="87"/>
      <c r="AG26" s="87"/>
      <c r="AH26" s="87"/>
      <c r="AI26" s="87"/>
      <c r="AJ26" s="220"/>
      <c r="AK26" s="87"/>
      <c r="AL26" s="87"/>
      <c r="AM26" s="87"/>
      <c r="AN26" s="87"/>
      <c r="AO26" s="87"/>
      <c r="AP26" s="87"/>
      <c r="AQ26" s="87"/>
      <c r="AR26" s="87"/>
      <c r="AS26" s="220"/>
      <c r="AT26" s="87"/>
      <c r="AU26" s="87"/>
      <c r="AV26" s="87"/>
      <c r="AW26" s="87"/>
      <c r="AX26" s="87"/>
      <c r="AY26" s="87"/>
      <c r="AZ26" s="90"/>
      <c r="BA26" s="87"/>
      <c r="BB26" s="87"/>
    </row>
    <row r="27" spans="1:55" s="89" customFormat="1" ht="15.5" x14ac:dyDescent="0.35">
      <c r="A27" s="94"/>
      <c r="B27" s="196" t="s">
        <v>90</v>
      </c>
      <c r="C27" s="196"/>
      <c r="D27" s="196"/>
      <c r="E27" s="197">
        <v>40</v>
      </c>
      <c r="F27" s="188"/>
      <c r="H27" s="188"/>
      <c r="I27" s="188"/>
      <c r="J27" s="84"/>
      <c r="K27" s="84"/>
      <c r="L27" s="84"/>
      <c r="M27" s="84"/>
      <c r="N27" s="90"/>
      <c r="O27" s="90"/>
      <c r="P27" s="90"/>
      <c r="Q27" s="91"/>
      <c r="R27" s="188"/>
      <c r="S27" s="84"/>
      <c r="T27" s="85"/>
      <c r="U27" s="85"/>
      <c r="V27" s="85"/>
      <c r="W27" s="84"/>
      <c r="X27" s="87"/>
      <c r="Y27" s="87"/>
      <c r="Z27" s="87"/>
      <c r="AA27" s="220"/>
      <c r="AB27" s="87"/>
      <c r="AC27" s="87"/>
      <c r="AD27" s="87"/>
      <c r="AE27" s="87"/>
      <c r="AF27" s="87"/>
      <c r="AG27" s="87"/>
      <c r="AH27" s="87"/>
      <c r="AI27" s="87"/>
      <c r="AJ27" s="220"/>
      <c r="AK27" s="87"/>
      <c r="AL27" s="87"/>
      <c r="AM27" s="87"/>
      <c r="AN27" s="87"/>
      <c r="AO27" s="87"/>
      <c r="AP27" s="87"/>
      <c r="AQ27" s="87"/>
      <c r="AR27" s="87"/>
      <c r="AS27" s="220"/>
      <c r="AT27" s="87"/>
      <c r="AU27" s="87"/>
      <c r="AV27" s="87"/>
      <c r="AW27" s="87"/>
      <c r="AX27" s="87"/>
      <c r="AY27" s="87"/>
      <c r="AZ27" s="90"/>
      <c r="BA27" s="87"/>
      <c r="BB27" s="87"/>
    </row>
    <row r="28" spans="1:55" s="89" customFormat="1" ht="15.5" x14ac:dyDescent="0.35">
      <c r="A28" s="94"/>
      <c r="B28" s="196" t="s">
        <v>91</v>
      </c>
      <c r="C28" s="196"/>
      <c r="D28" s="196"/>
      <c r="E28" s="197">
        <v>25</v>
      </c>
      <c r="F28" s="179"/>
      <c r="H28" s="179"/>
      <c r="I28" s="179"/>
      <c r="J28" s="84"/>
      <c r="K28" s="84"/>
      <c r="L28" s="84"/>
      <c r="M28" s="84"/>
      <c r="N28" s="90"/>
      <c r="O28" s="90"/>
      <c r="P28" s="90"/>
      <c r="Q28" s="91"/>
      <c r="R28" s="188"/>
      <c r="S28" s="84"/>
      <c r="T28" s="85"/>
      <c r="U28" s="85"/>
      <c r="V28" s="85"/>
      <c r="W28" s="84"/>
      <c r="X28" s="84"/>
      <c r="Y28" s="84"/>
      <c r="Z28" s="84"/>
      <c r="AA28" s="179"/>
      <c r="AB28" s="84"/>
      <c r="AC28" s="84"/>
      <c r="AD28" s="84"/>
      <c r="AE28" s="84"/>
      <c r="AF28" s="84"/>
      <c r="AG28" s="84"/>
      <c r="AH28" s="84"/>
      <c r="AI28" s="84"/>
      <c r="AJ28" s="179"/>
      <c r="AK28" s="84"/>
      <c r="AL28" s="84"/>
      <c r="AM28" s="84"/>
      <c r="AN28" s="84"/>
      <c r="AO28" s="84"/>
      <c r="AP28" s="84"/>
      <c r="AQ28" s="84"/>
      <c r="AR28" s="84"/>
      <c r="AS28" s="179"/>
      <c r="AT28" s="84"/>
      <c r="AU28" s="84"/>
      <c r="AV28" s="84"/>
      <c r="AW28" s="84"/>
      <c r="AX28" s="84"/>
      <c r="AY28" s="84"/>
      <c r="AZ28" s="93"/>
      <c r="BA28" s="84"/>
      <c r="BB28" s="84"/>
    </row>
    <row r="29" spans="1:55" s="89" customFormat="1" ht="15.5" x14ac:dyDescent="0.35">
      <c r="A29" s="94"/>
      <c r="B29" s="196" t="s">
        <v>92</v>
      </c>
      <c r="C29" s="196"/>
      <c r="D29" s="196"/>
      <c r="E29" s="197">
        <v>10</v>
      </c>
      <c r="F29" s="179"/>
      <c r="H29" s="179"/>
      <c r="I29" s="179"/>
      <c r="J29" s="84"/>
      <c r="K29" s="84"/>
      <c r="L29" s="84"/>
      <c r="M29" s="84"/>
      <c r="N29" s="90"/>
      <c r="O29" s="90"/>
      <c r="P29" s="90"/>
      <c r="Q29" s="91"/>
      <c r="R29" s="188"/>
      <c r="S29" s="84"/>
      <c r="T29" s="85"/>
      <c r="U29" s="85"/>
      <c r="V29" s="85"/>
      <c r="W29" s="84"/>
      <c r="X29" s="84"/>
      <c r="Y29" s="84"/>
      <c r="Z29" s="84"/>
      <c r="AA29" s="179"/>
      <c r="AB29" s="84"/>
      <c r="AC29" s="84"/>
      <c r="AD29" s="84"/>
      <c r="AE29" s="84"/>
      <c r="AF29" s="84"/>
      <c r="AG29" s="84"/>
      <c r="AH29" s="84"/>
      <c r="AI29" s="84"/>
      <c r="AJ29" s="179"/>
      <c r="AK29" s="84"/>
      <c r="AL29" s="84"/>
      <c r="AM29" s="84"/>
      <c r="AN29" s="84"/>
      <c r="AO29" s="84"/>
      <c r="AP29" s="84"/>
      <c r="AQ29" s="84"/>
      <c r="AR29" s="84"/>
      <c r="AS29" s="179"/>
      <c r="AT29" s="84"/>
      <c r="AU29" s="84"/>
      <c r="AV29" s="84"/>
      <c r="AW29" s="84"/>
      <c r="AX29" s="84"/>
      <c r="AY29" s="84"/>
      <c r="AZ29" s="93"/>
      <c r="BA29" s="84"/>
      <c r="BB29" s="84"/>
    </row>
    <row r="30" spans="1:55" s="96" customFormat="1" ht="15" customHeight="1" x14ac:dyDescent="0.35">
      <c r="A30" s="94"/>
      <c r="B30" s="196" t="s">
        <v>93</v>
      </c>
      <c r="C30" s="196"/>
      <c r="D30" s="196"/>
      <c r="E30" s="197">
        <v>0</v>
      </c>
      <c r="F30" s="95"/>
      <c r="H30" s="95"/>
      <c r="I30" s="95"/>
      <c r="N30" s="97"/>
      <c r="O30" s="97"/>
      <c r="P30" s="97"/>
      <c r="Q30" s="98"/>
      <c r="R30" s="95"/>
      <c r="S30" s="98"/>
      <c r="T30" s="98"/>
      <c r="U30" s="98"/>
      <c r="V30" s="98"/>
      <c r="W30" s="98"/>
      <c r="AA30" s="221"/>
      <c r="AJ30" s="221"/>
      <c r="AS30" s="221"/>
    </row>
    <row r="31" spans="1:55" x14ac:dyDescent="0.35">
      <c r="B31" s="99"/>
      <c r="C31" s="99"/>
      <c r="D31" s="99"/>
      <c r="E31" s="100"/>
      <c r="F31" s="100"/>
      <c r="G31" s="100"/>
      <c r="H31" s="100"/>
      <c r="I31" s="100"/>
      <c r="J31" s="101"/>
      <c r="K31" s="101"/>
      <c r="L31" s="101"/>
      <c r="M31" s="101"/>
      <c r="N31" s="99"/>
      <c r="O31" s="101"/>
      <c r="P31" s="80"/>
      <c r="Q31" s="80"/>
      <c r="R31" s="219"/>
      <c r="S31" s="80"/>
      <c r="T31" s="80"/>
      <c r="U31" s="80"/>
      <c r="V31" s="80"/>
      <c r="W31" s="80"/>
    </row>
    <row r="32" spans="1:55" x14ac:dyDescent="0.35">
      <c r="B32" s="99"/>
      <c r="C32" s="99"/>
      <c r="D32" s="99"/>
      <c r="E32" s="100"/>
      <c r="F32" s="100"/>
      <c r="G32" s="100"/>
      <c r="H32" s="100"/>
      <c r="I32" s="100"/>
      <c r="J32" s="101"/>
      <c r="K32" s="101"/>
      <c r="L32" s="101"/>
      <c r="M32" s="101"/>
      <c r="N32" s="101"/>
      <c r="O32" s="101"/>
    </row>
    <row r="33" spans="2:15" x14ac:dyDescent="0.35">
      <c r="B33" s="99"/>
      <c r="C33" s="99"/>
      <c r="D33" s="99"/>
      <c r="E33" s="100"/>
      <c r="F33" s="100"/>
      <c r="G33" s="100"/>
      <c r="H33" s="100"/>
      <c r="I33" s="100"/>
      <c r="J33" s="101"/>
      <c r="K33" s="101"/>
      <c r="L33" s="101"/>
      <c r="M33" s="101"/>
      <c r="N33" s="101"/>
      <c r="O33" s="101"/>
    </row>
    <row r="34" spans="2:15" x14ac:dyDescent="0.35">
      <c r="C34" s="99"/>
      <c r="D34" s="99"/>
      <c r="E34" s="100"/>
      <c r="F34" s="100"/>
      <c r="G34" s="100"/>
      <c r="H34" s="100"/>
      <c r="I34" s="100"/>
      <c r="J34" s="101"/>
      <c r="K34" s="101"/>
      <c r="L34" s="101"/>
      <c r="M34" s="101"/>
      <c r="N34" s="101"/>
      <c r="O34" s="101"/>
    </row>
    <row r="35" spans="2:15" x14ac:dyDescent="0.35">
      <c r="C35" s="99"/>
      <c r="D35" s="99"/>
      <c r="E35" s="100"/>
      <c r="F35" s="100"/>
      <c r="G35" s="100"/>
      <c r="H35" s="100"/>
      <c r="I35" s="100"/>
      <c r="J35" s="101"/>
      <c r="K35" s="101"/>
      <c r="L35" s="101"/>
      <c r="M35" s="101"/>
      <c r="N35" s="101"/>
      <c r="O35" s="101"/>
    </row>
    <row r="36" spans="2:15" x14ac:dyDescent="0.35">
      <c r="C36" s="101"/>
      <c r="D36" s="101"/>
      <c r="E36" s="100"/>
      <c r="F36" s="100"/>
      <c r="G36" s="100"/>
      <c r="H36" s="100"/>
      <c r="I36" s="100"/>
      <c r="J36" s="101"/>
      <c r="K36" s="101"/>
      <c r="L36" s="101"/>
      <c r="M36" s="101"/>
      <c r="N36" s="101"/>
      <c r="O36" s="101"/>
    </row>
    <row r="37" spans="2:15" x14ac:dyDescent="0.35">
      <c r="C37" s="101"/>
      <c r="D37" s="101"/>
      <c r="E37" s="100"/>
      <c r="F37" s="100"/>
      <c r="G37" s="100"/>
      <c r="H37" s="100"/>
      <c r="I37" s="100"/>
      <c r="J37" s="101"/>
      <c r="K37" s="101"/>
      <c r="L37" s="101"/>
      <c r="M37" s="101"/>
      <c r="N37" s="101"/>
      <c r="O37" s="101"/>
    </row>
    <row r="38" spans="2:15" x14ac:dyDescent="0.35">
      <c r="C38" s="101"/>
      <c r="D38" s="101"/>
      <c r="E38" s="100"/>
      <c r="F38" s="100"/>
      <c r="G38" s="100"/>
      <c r="H38" s="100"/>
      <c r="I38" s="100"/>
      <c r="J38" s="101"/>
      <c r="K38" s="101"/>
      <c r="L38" s="101"/>
      <c r="M38" s="101"/>
      <c r="N38" s="101"/>
      <c r="O38" s="100"/>
    </row>
    <row r="39" spans="2:15" x14ac:dyDescent="0.35">
      <c r="C39" s="101"/>
      <c r="D39" s="101"/>
      <c r="E39" s="100"/>
      <c r="F39" s="100"/>
      <c r="G39" s="100"/>
      <c r="H39" s="100"/>
      <c r="I39" s="100"/>
      <c r="J39" s="101"/>
      <c r="K39" s="101"/>
      <c r="L39" s="101"/>
      <c r="M39" s="101"/>
      <c r="N39" s="101"/>
      <c r="O39" s="101"/>
    </row>
  </sheetData>
  <mergeCells count="12">
    <mergeCell ref="AY20:AZ20"/>
    <mergeCell ref="T1:Z1"/>
    <mergeCell ref="J2:P2"/>
    <mergeCell ref="S2:Y2"/>
    <mergeCell ref="AB2:AH2"/>
    <mergeCell ref="AK2:AQ2"/>
    <mergeCell ref="AT2:AZ2"/>
    <mergeCell ref="C4:C5"/>
    <mergeCell ref="D4:D5"/>
    <mergeCell ref="C2:C3"/>
    <mergeCell ref="D2:D3"/>
    <mergeCell ref="S20:X20"/>
  </mergeCells>
  <conditionalFormatting sqref="AK6:AL6 AR4 AO6:AR6">
    <cfRule type="colorScale" priority="28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B4:BB6">
    <cfRule type="colorScale" priority="29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R18">
    <cfRule type="colorScale" priority="28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R7">
    <cfRule type="colorScale" priority="29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5">
    <cfRule type="colorScale" priority="26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6:Q6 J5:L5 N5:Q5 E4:I4 Q4">
    <cfRule type="colorScale" priority="4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5">
    <cfRule type="colorScale" priority="26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6:V6 U5">
    <cfRule type="colorScale" priority="26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6:T6 Z4 W6:Z6">
    <cfRule type="colorScale" priority="4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5:T5 W5:Z5">
    <cfRule type="colorScale" priority="4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5">
    <cfRule type="colorScale" priority="25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6:AE6 AD5">
    <cfRule type="colorScale" priority="26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5:AC6 AF5:AI6">
    <cfRule type="colorScale" priority="46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I4">
    <cfRule type="colorScale" priority="46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5">
    <cfRule type="colorScale" priority="25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6:AN6 AM5">
    <cfRule type="colorScale" priority="25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5:AL5 AO5:AR5">
    <cfRule type="colorScale" priority="48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T4:AZ6">
    <cfRule type="colorScale" priority="49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T4:BA6">
    <cfRule type="colorScale" priority="49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7:H11 F13:H19">
    <cfRule type="cellIs" dxfId="33" priority="241" operator="equal">
      <formula>0</formula>
    </cfRule>
  </conditionalFormatting>
  <conditionalFormatting sqref="F7:H11 F13:H19">
    <cfRule type="colorScale" priority="240">
      <colorScale>
        <cfvo type="num" val="0"/>
        <cfvo type="num" val="2"/>
        <color rgb="FFFF0000"/>
        <color rgb="FF00B0F0"/>
      </colorScale>
    </cfRule>
  </conditionalFormatting>
  <conditionalFormatting sqref="BC6">
    <cfRule type="colorScale" priority="2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4:P4">
    <cfRule type="colorScale" priority="2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4:Y4">
    <cfRule type="colorScale" priority="2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4:AH4">
    <cfRule type="colorScale" priority="2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4:AQ4">
    <cfRule type="colorScale" priority="2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7:I11 I13:I19">
    <cfRule type="cellIs" dxfId="32" priority="223" operator="equal">
      <formula>0</formula>
    </cfRule>
  </conditionalFormatting>
  <conditionalFormatting sqref="I7:I11 I13:I19">
    <cfRule type="colorScale" priority="222">
      <colorScale>
        <cfvo type="num" val="0"/>
        <cfvo type="num" val="2"/>
        <color rgb="FFFF0000"/>
        <color rgb="FF00B0F0"/>
      </colorScale>
    </cfRule>
  </conditionalFormatting>
  <conditionalFormatting sqref="AR19">
    <cfRule type="colorScale" priority="106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7:H11 F13:H19">
    <cfRule type="colorScale" priority="106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7:Q7 J7:K7 Q8:Q11 Q13:Q19">
    <cfRule type="colorScale" priority="106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R8:AR11 AR13:AR17">
    <cfRule type="colorScale" priority="106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7:I11 F13:I19">
    <cfRule type="colorScale" priority="106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7:Z11 Z13:Z19">
    <cfRule type="colorScale" priority="106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I7:AI11 AI13:AI19">
    <cfRule type="colorScale" priority="107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T7:BB7 AT8:AU11 AX8:BB11 AX13:BB19 AT13:AU19">
    <cfRule type="colorScale" priority="107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7">
    <cfRule type="colorScale" priority="108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7">
    <cfRule type="colorScale" priority="108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7:K7 N7:P7">
    <cfRule type="colorScale" priority="108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V8:AV11 AV13:AV19">
    <cfRule type="colorScale" priority="109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W8:AW11 AW13:AW19">
    <cfRule type="colorScale" priority="109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7:I11 I13:I19">
    <cfRule type="colorScale" priority="109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8:P8 J8:K8">
    <cfRule type="colorScale" priority="2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8">
    <cfRule type="colorScale" priority="2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8">
    <cfRule type="colorScale" priority="2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8:K8 N8:P8">
    <cfRule type="colorScale" priority="2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9:P9 J9:K9">
    <cfRule type="colorScale" priority="2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9">
    <cfRule type="colorScale" priority="2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9">
    <cfRule type="colorScale" priority="2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9:K9 N9:P9">
    <cfRule type="colorScale" priority="2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0:P10 J10:K10">
    <cfRule type="colorScale" priority="20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0">
    <cfRule type="colorScale" priority="20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0">
    <cfRule type="colorScale" priority="20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0:K10 N10:P10">
    <cfRule type="colorScale" priority="2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1:P11 J11:K11">
    <cfRule type="colorScale" priority="20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1">
    <cfRule type="colorScale" priority="20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1">
    <cfRule type="colorScale" priority="20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1:K11 N11:P11">
    <cfRule type="colorScale" priority="20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3:P13 J13:K13">
    <cfRule type="colorScale" priority="19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3">
    <cfRule type="colorScale" priority="20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3">
    <cfRule type="colorScale" priority="20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3:K13 N13:P13">
    <cfRule type="colorScale" priority="20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4:P14 J14:K14">
    <cfRule type="colorScale" priority="19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4">
    <cfRule type="colorScale" priority="19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4">
    <cfRule type="colorScale" priority="19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4:K14 N14:P14">
    <cfRule type="colorScale" priority="19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5:P15 J15:K15">
    <cfRule type="colorScale" priority="19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5">
    <cfRule type="colorScale" priority="19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5">
    <cfRule type="colorScale" priority="19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5:K15 N15:P15">
    <cfRule type="colorScale" priority="19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6:P16 J16:K16">
    <cfRule type="colorScale" priority="18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6">
    <cfRule type="colorScale" priority="18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6">
    <cfRule type="colorScale" priority="18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6:K16 N16:P16">
    <cfRule type="colorScale" priority="19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7:P17 J17:K17">
    <cfRule type="colorScale" priority="18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7">
    <cfRule type="colorScale" priority="18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7">
    <cfRule type="colorScale" priority="18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7:K17 N17:P17">
    <cfRule type="colorScale" priority="18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8:P18 J18:K18">
    <cfRule type="colorScale" priority="17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8">
    <cfRule type="colorScale" priority="18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8">
    <cfRule type="colorScale" priority="18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8:K18 N18:P18">
    <cfRule type="colorScale" priority="18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9:P19 J19:K19">
    <cfRule type="colorScale" priority="17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9">
    <cfRule type="colorScale" priority="17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9">
    <cfRule type="colorScale" priority="17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9:K19 N19:P19">
    <cfRule type="colorScale" priority="17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7:Y7 S7:T7">
    <cfRule type="colorScale" priority="17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7">
    <cfRule type="colorScale" priority="17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7">
    <cfRule type="colorScale" priority="17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7:T7 W7:Y7">
    <cfRule type="colorScale" priority="17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8:Y8 S8:T8">
    <cfRule type="colorScale" priority="16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8">
    <cfRule type="colorScale" priority="16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8">
    <cfRule type="colorScale" priority="16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8:T8 W8:Y8">
    <cfRule type="colorScale" priority="17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9:Y9 S9:T9">
    <cfRule type="colorScale" priority="16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9">
    <cfRule type="colorScale" priority="16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9">
    <cfRule type="colorScale" priority="16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9:T9 W9:Y9">
    <cfRule type="colorScale" priority="16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10:Y10 S10:T10">
    <cfRule type="colorScale" priority="15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0">
    <cfRule type="colorScale" priority="16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0">
    <cfRule type="colorScale" priority="16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0:T10 W10:Y10">
    <cfRule type="colorScale" priority="16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11:Y11 S11:T11">
    <cfRule type="colorScale" priority="15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1">
    <cfRule type="colorScale" priority="15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1">
    <cfRule type="colorScale" priority="15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1:T11 W11:Y11">
    <cfRule type="colorScale" priority="15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13:Y13 S13:T13">
    <cfRule type="colorScale" priority="15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3">
    <cfRule type="colorScale" priority="15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3">
    <cfRule type="colorScale" priority="15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3:T13 W13:Y13">
    <cfRule type="colorScale" priority="15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14:Y14 S14:T14">
    <cfRule type="colorScale" priority="14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4">
    <cfRule type="colorScale" priority="14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4">
    <cfRule type="colorScale" priority="14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4:T14 W14:Y14">
    <cfRule type="colorScale" priority="15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15:Y15 S15:T15">
    <cfRule type="colorScale" priority="14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5">
    <cfRule type="colorScale" priority="14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5">
    <cfRule type="colorScale" priority="14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5:T15 W15:Y15">
    <cfRule type="colorScale" priority="14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16:Y16 S16:T16">
    <cfRule type="colorScale" priority="13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6">
    <cfRule type="colorScale" priority="14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6">
    <cfRule type="colorScale" priority="14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6:T16 W16:Y16">
    <cfRule type="colorScale" priority="14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17:Y17 S17:T17">
    <cfRule type="colorScale" priority="13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7">
    <cfRule type="colorScale" priority="1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7">
    <cfRule type="colorScale" priority="13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7:T17 W17:Y17">
    <cfRule type="colorScale" priority="13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18:Y18 S18:T18">
    <cfRule type="colorScale" priority="1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8">
    <cfRule type="colorScale" priority="1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8">
    <cfRule type="colorScale" priority="13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8:T18 W18:Y18">
    <cfRule type="colorScale" priority="13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19:Y19 S19:T19">
    <cfRule type="colorScale" priority="1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9">
    <cfRule type="colorScale" priority="1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9">
    <cfRule type="colorScale" priority="1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9:T19 W19:Y19">
    <cfRule type="colorScale" priority="1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7:AH7 AB7:AC7">
    <cfRule type="colorScale" priority="1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7">
    <cfRule type="colorScale" priority="12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7">
    <cfRule type="colorScale" priority="1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7:AC7 AF7:AH7">
    <cfRule type="colorScale" priority="12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8:AH8 AB8:AC8">
    <cfRule type="colorScale" priority="1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8">
    <cfRule type="colorScale" priority="1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8">
    <cfRule type="colorScale" priority="1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8:AC8 AF8:AH8">
    <cfRule type="colorScale" priority="1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9:AH9 AB9:AC9">
    <cfRule type="colorScale" priority="1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9">
    <cfRule type="colorScale" priority="1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9">
    <cfRule type="colorScale" priority="1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9:AC9 AF9:AH9">
    <cfRule type="colorScale" priority="1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10:AH10 AB10:AC10">
    <cfRule type="colorScale" priority="1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10">
    <cfRule type="colorScale" priority="1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10">
    <cfRule type="colorScale" priority="1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10:AC10 AF10:AH10">
    <cfRule type="colorScale" priority="1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11:AH11 AB11:AC11">
    <cfRule type="colorScale" priority="10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11">
    <cfRule type="colorScale" priority="10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11">
    <cfRule type="colorScale" priority="10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11:AC11 AF11:AH11">
    <cfRule type="colorScale" priority="1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13:AH13 AB13:AC13">
    <cfRule type="colorScale" priority="10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13">
    <cfRule type="colorScale" priority="10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13">
    <cfRule type="colorScale" priority="10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13:AC13 AF13:AH13">
    <cfRule type="colorScale" priority="10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14:AH14 AB14:AC14">
    <cfRule type="colorScale" priority="9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14">
    <cfRule type="colorScale" priority="10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14">
    <cfRule type="colorScale" priority="10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14:AC14 AF14:AH14">
    <cfRule type="colorScale" priority="10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15:AH15 AB15:AC15">
    <cfRule type="colorScale" priority="9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15">
    <cfRule type="colorScale" priority="9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15">
    <cfRule type="colorScale" priority="9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15:AC15 AF15:AH15">
    <cfRule type="colorScale" priority="9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16:AH16 AB16:AC16">
    <cfRule type="colorScale" priority="9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16">
    <cfRule type="colorScale" priority="9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16">
    <cfRule type="colorScale" priority="9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16:AC16 AF16:AH16">
    <cfRule type="colorScale" priority="9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17:AH17 AB17:AC17">
    <cfRule type="colorScale" priority="8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17">
    <cfRule type="colorScale" priority="8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17">
    <cfRule type="colorScale" priority="8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17:AC17 AF17:AH17">
    <cfRule type="colorScale" priority="9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18:AH18 AB18:AC18">
    <cfRule type="colorScale" priority="8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18">
    <cfRule type="colorScale" priority="8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18">
    <cfRule type="colorScale" priority="8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18:AC18 AF18:AH18">
    <cfRule type="colorScale" priority="8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19:AH19 AB19:AC19">
    <cfRule type="colorScale" priority="7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19">
    <cfRule type="colorScale" priority="8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19">
    <cfRule type="colorScale" priority="8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19:AC19 AF19:AH19">
    <cfRule type="colorScale" priority="8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7:AQ7 AK7:AL7">
    <cfRule type="colorScale" priority="7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7">
    <cfRule type="colorScale" priority="7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7">
    <cfRule type="colorScale" priority="7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7:AL7 AO7:AQ7">
    <cfRule type="colorScale" priority="7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8:AQ8 AK8:AL8">
    <cfRule type="colorScale" priority="7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8">
    <cfRule type="colorScale" priority="7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8">
    <cfRule type="colorScale" priority="7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8:AL8 AO8:AQ8">
    <cfRule type="colorScale" priority="7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9:AQ9 AK9:AL9">
    <cfRule type="colorScale" priority="6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9">
    <cfRule type="colorScale" priority="6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9">
    <cfRule type="colorScale" priority="6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9:AL9 AO9:AQ9">
    <cfRule type="colorScale" priority="7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10:AQ10 AK10:AL10">
    <cfRule type="colorScale" priority="6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10">
    <cfRule type="colorScale" priority="6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10">
    <cfRule type="colorScale" priority="6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10:AL10 AO10:AQ10">
    <cfRule type="colorScale" priority="6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11:AQ11 AK11:AL11">
    <cfRule type="colorScale" priority="5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11">
    <cfRule type="colorScale" priority="6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11">
    <cfRule type="colorScale" priority="6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11:AL11 AO11:AQ11">
    <cfRule type="colorScale" priority="6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13:AQ13 AK13:AL13">
    <cfRule type="colorScale" priority="5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13">
    <cfRule type="colorScale" priority="5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13">
    <cfRule type="colorScale" priority="5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13:AL13 AO13:AQ13">
    <cfRule type="colorScale" priority="5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14:AQ14 AK14:AL14">
    <cfRule type="colorScale" priority="5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14">
    <cfRule type="colorScale" priority="5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14">
    <cfRule type="colorScale" priority="5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14:AL14 AO14:AQ14">
    <cfRule type="colorScale" priority="5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15:AQ15 AK15:AL15">
    <cfRule type="colorScale" priority="4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15">
    <cfRule type="colorScale" priority="4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15">
    <cfRule type="colorScale" priority="4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15:AL15 AO15:AQ15">
    <cfRule type="colorScale" priority="5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16:AQ16 AK16:AL16">
    <cfRule type="colorScale" priority="4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16">
    <cfRule type="colorScale" priority="4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16">
    <cfRule type="colorScale" priority="4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16:AL16 AO16:AQ16">
    <cfRule type="colorScale" priority="4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17:AQ17 AK17:AL17">
    <cfRule type="colorScale" priority="3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17">
    <cfRule type="colorScale" priority="4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17">
    <cfRule type="colorScale" priority="4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17:AL17 AO17:AQ17">
    <cfRule type="colorScale" priority="4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18:AQ18 AK18:AL18">
    <cfRule type="colorScale" priority="3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18">
    <cfRule type="colorScale" priority="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18">
    <cfRule type="colorScale" priority="3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18:AL18 AO18:AQ18">
    <cfRule type="colorScale" priority="3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19:AQ19 AK19:AL19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19">
    <cfRule type="colorScale" priority="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19">
    <cfRule type="colorScale" priority="3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19:AL19 AO19:AQ19">
    <cfRule type="colorScale" priority="3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12:H12">
    <cfRule type="cellIs" dxfId="31" priority="20" operator="equal">
      <formula>0</formula>
    </cfRule>
  </conditionalFormatting>
  <conditionalFormatting sqref="F12:H12">
    <cfRule type="colorScale" priority="19">
      <colorScale>
        <cfvo type="num" val="0"/>
        <cfvo type="num" val="2"/>
        <color rgb="FFFF0000"/>
        <color rgb="FF00B0F0"/>
      </colorScale>
    </cfRule>
  </conditionalFormatting>
  <conditionalFormatting sqref="I12">
    <cfRule type="cellIs" dxfId="30" priority="18" operator="equal">
      <formula>0</formula>
    </cfRule>
  </conditionalFormatting>
  <conditionalFormatting sqref="I12">
    <cfRule type="colorScale" priority="17">
      <colorScale>
        <cfvo type="num" val="0"/>
        <cfvo type="num" val="2"/>
        <color rgb="FFFF0000"/>
        <color rgb="FF00B0F0"/>
      </colorScale>
    </cfRule>
  </conditionalFormatting>
  <conditionalFormatting sqref="F12:H12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12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R12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12:I12">
    <cfRule type="colorScale" priority="2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12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I12">
    <cfRule type="colorScale" priority="2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X12:BB12 AT12:AU12">
    <cfRule type="colorScale" priority="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V12">
    <cfRule type="colorScale" priority="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W12">
    <cfRule type="colorScale" priority="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12">
    <cfRule type="colorScale" priority="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2:P12 J12:K12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2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2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12:K12 N12:P12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12:Y12 S12:T12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U12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V12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12:T12 W12:Y12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12:AH12 AB12:AC12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12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12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B12:AC12 AF12:AH12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O12:AQ12 AK12:AL1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12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N12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12:AL12 AO12:AQ12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BL49"/>
  <sheetViews>
    <sheetView zoomScale="106" zoomScaleNormal="106" zoomScalePageLayoutView="106" workbookViewId="0">
      <pane ySplit="3" topLeftCell="A4" activePane="bottomLeft" state="frozen"/>
      <selection activeCell="C2" sqref="C2:E2"/>
      <selection pane="bottomLeft" activeCell="B2" sqref="B2"/>
    </sheetView>
  </sheetViews>
  <sheetFormatPr defaultColWidth="8.81640625" defaultRowHeight="14.5" x14ac:dyDescent="0.35"/>
  <cols>
    <col min="1" max="1" width="4.1796875" style="43" customWidth="1"/>
    <col min="2" max="2" width="35.7265625" style="59" customWidth="1"/>
    <col min="3" max="3" width="8.453125" style="59" hidden="1" customWidth="1"/>
    <col min="4" max="4" width="5.453125" style="59" bestFit="1" customWidth="1"/>
    <col min="5" max="5" width="3.453125" style="59" customWidth="1"/>
    <col min="6" max="8" width="4" style="59" customWidth="1"/>
    <col min="9" max="9" width="3.453125" style="59" customWidth="1"/>
    <col min="10" max="10" width="8.54296875" style="102" customWidth="1"/>
    <col min="11" max="11" width="5.453125" style="59" bestFit="1" customWidth="1"/>
    <col min="12" max="13" width="3.453125" style="59" customWidth="1"/>
    <col min="14" max="16" width="3.26953125" style="59" customWidth="1"/>
    <col min="17" max="17" width="9.54296875" style="102" customWidth="1"/>
    <col min="18" max="18" width="4.7265625" style="59" customWidth="1"/>
    <col min="19" max="20" width="3.453125" style="59" customWidth="1"/>
    <col min="21" max="22" width="3.26953125" style="59" customWidth="1"/>
    <col min="23" max="23" width="3.7265625" style="59" customWidth="1"/>
    <col min="24" max="24" width="8.26953125" style="59" customWidth="1"/>
    <col min="25" max="25" width="5.1796875" style="59" customWidth="1"/>
    <col min="26" max="27" width="3.453125" style="59" customWidth="1"/>
    <col min="28" max="29" width="3.26953125" style="59" customWidth="1"/>
    <col min="30" max="30" width="3.81640625" style="59" customWidth="1"/>
    <col min="31" max="31" width="8.26953125" style="59" customWidth="1"/>
    <col min="32" max="37" width="4.7265625" style="59" customWidth="1"/>
    <col min="38" max="38" width="7.7265625" style="59" customWidth="1"/>
    <col min="39" max="43" width="5.453125" style="59" customWidth="1"/>
    <col min="44" max="44" width="8.81640625" style="59"/>
    <col min="45" max="45" width="10.26953125" style="125" customWidth="1"/>
    <col min="46" max="46" width="14.453125" style="59" customWidth="1"/>
    <col min="47" max="16384" width="8.81640625" style="59"/>
  </cols>
  <sheetData>
    <row r="1" spans="1:64" s="42" customFormat="1" ht="26" x14ac:dyDescent="0.6">
      <c r="A1" s="103" t="s">
        <v>119</v>
      </c>
      <c r="B1" s="40"/>
      <c r="C1" s="40"/>
      <c r="D1" s="40"/>
      <c r="E1" s="40"/>
      <c r="F1" s="40"/>
      <c r="G1" s="40"/>
      <c r="H1" s="40"/>
      <c r="I1" s="40"/>
      <c r="J1" s="41"/>
      <c r="K1" s="40"/>
      <c r="L1" s="40"/>
      <c r="M1" s="40"/>
      <c r="N1" s="40"/>
      <c r="O1" s="40"/>
      <c r="P1" s="40"/>
      <c r="Q1" s="41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104"/>
      <c r="AM1" s="104"/>
      <c r="AN1" s="104"/>
      <c r="AO1" s="104"/>
      <c r="AP1" s="104"/>
      <c r="AQ1" s="104"/>
      <c r="AR1" s="104"/>
      <c r="AS1" s="104"/>
      <c r="AT1" s="104"/>
    </row>
    <row r="2" spans="1:64" s="51" customFormat="1" ht="18.5" x14ac:dyDescent="0.45">
      <c r="A2" s="43"/>
      <c r="B2" s="44" t="s">
        <v>258</v>
      </c>
      <c r="C2" s="44"/>
      <c r="D2" s="398"/>
      <c r="E2" s="399"/>
      <c r="F2" s="399"/>
      <c r="G2" s="399"/>
      <c r="H2" s="399"/>
      <c r="I2" s="399"/>
      <c r="J2" s="402"/>
      <c r="K2" s="399">
        <v>2019</v>
      </c>
      <c r="L2" s="399"/>
      <c r="M2" s="399"/>
      <c r="N2" s="399"/>
      <c r="O2" s="399"/>
      <c r="P2" s="399"/>
      <c r="Q2" s="402" t="s">
        <v>141</v>
      </c>
      <c r="R2" s="399">
        <v>2020</v>
      </c>
      <c r="S2" s="399"/>
      <c r="T2" s="399"/>
      <c r="U2" s="399"/>
      <c r="V2" s="399"/>
      <c r="W2" s="399"/>
      <c r="X2" s="402" t="s">
        <v>141</v>
      </c>
      <c r="Y2" s="399">
        <v>2021</v>
      </c>
      <c r="Z2" s="399"/>
      <c r="AA2" s="399"/>
      <c r="AB2" s="399"/>
      <c r="AC2" s="399"/>
      <c r="AD2" s="399"/>
      <c r="AE2" s="402" t="s">
        <v>141</v>
      </c>
      <c r="AF2" s="400" t="s">
        <v>19</v>
      </c>
      <c r="AG2" s="400"/>
      <c r="AH2" s="400"/>
      <c r="AI2" s="400"/>
      <c r="AJ2" s="400"/>
      <c r="AK2" s="400"/>
      <c r="AL2" s="401"/>
      <c r="AM2" s="401"/>
      <c r="AN2" s="401"/>
      <c r="AO2" s="401"/>
      <c r="AP2" s="401"/>
      <c r="AQ2" s="401"/>
      <c r="AR2" s="401"/>
      <c r="AS2" s="401"/>
      <c r="AT2" s="50"/>
    </row>
    <row r="3" spans="1:64" ht="15" customHeight="1" x14ac:dyDescent="0.35">
      <c r="B3" s="52" t="s">
        <v>20</v>
      </c>
      <c r="C3" s="52" t="s">
        <v>21</v>
      </c>
      <c r="D3" s="54"/>
      <c r="E3" s="54"/>
      <c r="F3" s="54"/>
      <c r="G3" s="54"/>
      <c r="H3" s="54"/>
      <c r="I3" s="54"/>
      <c r="J3" s="403"/>
      <c r="K3" s="54" t="s">
        <v>103</v>
      </c>
      <c r="L3" s="54" t="s">
        <v>102</v>
      </c>
      <c r="M3" s="54" t="s">
        <v>104</v>
      </c>
      <c r="N3" s="54" t="s">
        <v>105</v>
      </c>
      <c r="O3" s="54" t="s">
        <v>106</v>
      </c>
      <c r="P3" s="54" t="s">
        <v>107</v>
      </c>
      <c r="Q3" s="403"/>
      <c r="R3" s="54" t="s">
        <v>103</v>
      </c>
      <c r="S3" s="54" t="s">
        <v>102</v>
      </c>
      <c r="T3" s="54" t="s">
        <v>104</v>
      </c>
      <c r="U3" s="54" t="s">
        <v>105</v>
      </c>
      <c r="V3" s="54" t="s">
        <v>106</v>
      </c>
      <c r="W3" s="54" t="s">
        <v>107</v>
      </c>
      <c r="X3" s="403"/>
      <c r="Y3" s="54" t="s">
        <v>103</v>
      </c>
      <c r="Z3" s="54" t="s">
        <v>102</v>
      </c>
      <c r="AA3" s="54" t="s">
        <v>104</v>
      </c>
      <c r="AB3" s="54" t="s">
        <v>105</v>
      </c>
      <c r="AC3" s="54" t="s">
        <v>106</v>
      </c>
      <c r="AD3" s="54" t="s">
        <v>107</v>
      </c>
      <c r="AE3" s="403"/>
      <c r="AF3" s="54" t="s">
        <v>103</v>
      </c>
      <c r="AG3" s="54" t="s">
        <v>102</v>
      </c>
      <c r="AH3" s="54" t="s">
        <v>104</v>
      </c>
      <c r="AI3" s="54" t="s">
        <v>105</v>
      </c>
      <c r="AJ3" s="54" t="s">
        <v>106</v>
      </c>
      <c r="AK3" s="54" t="s">
        <v>107</v>
      </c>
      <c r="AL3" s="58" t="s">
        <v>242</v>
      </c>
      <c r="AM3" s="58"/>
      <c r="AN3" s="58"/>
      <c r="AO3" s="58"/>
      <c r="AP3" s="105"/>
      <c r="AQ3" s="105"/>
      <c r="AR3" s="58"/>
      <c r="AS3" s="58"/>
      <c r="AT3" s="58"/>
    </row>
    <row r="4" spans="1:64" ht="15" customHeight="1" x14ac:dyDescent="0.35">
      <c r="B4" s="106" t="s">
        <v>120</v>
      </c>
      <c r="C4" s="52"/>
      <c r="D4" s="192"/>
      <c r="E4" s="192"/>
      <c r="F4" s="192"/>
      <c r="G4" s="192"/>
      <c r="H4" s="192"/>
      <c r="I4" s="192"/>
      <c r="J4" s="217"/>
      <c r="K4" s="192">
        <f>SUMIF('Produção Científica'!$I7:$I19,"=1",K7:K19)</f>
        <v>0</v>
      </c>
      <c r="L4" s="192">
        <f>SUMIF('Produção Científica'!$I7:$I19,"=1",L7:L19)</f>
        <v>0</v>
      </c>
      <c r="M4" s="192">
        <f>SUMIF('Produção Científica'!$I7:$I19,"=1",M7:M19)</f>
        <v>0</v>
      </c>
      <c r="N4" s="192">
        <f>SUMIF('Produção Científica'!$I7:$I19,"=1",N7:N19)</f>
        <v>0</v>
      </c>
      <c r="O4" s="192">
        <f>SUMIF('Produção Científica'!$I7:$I19,"=1",O7:O19)</f>
        <v>0</v>
      </c>
      <c r="P4" s="192">
        <f>SUMIF('Produção Científica'!$I7:$I19,"=1",P7:P19)</f>
        <v>0</v>
      </c>
      <c r="Q4" s="217">
        <f>(K4*500)+(L4*200)+(M4*100)+(N4*85)+(O4*70)</f>
        <v>0</v>
      </c>
      <c r="R4" s="192">
        <f>SUMIF('Produção Científica'!$I7:$I19,"=1",R7:R19)</f>
        <v>0</v>
      </c>
      <c r="S4" s="192">
        <f>SUMIF('Produção Científica'!$I7:$I19,"=1",S7:S19)</f>
        <v>0</v>
      </c>
      <c r="T4" s="192">
        <f>SUMIF('Produção Científica'!$I7:$I19,"=1",T7:T19)</f>
        <v>0</v>
      </c>
      <c r="U4" s="192">
        <f>SUMIF('Produção Científica'!$I7:$I19,"=1",U7:U19)</f>
        <v>0</v>
      </c>
      <c r="V4" s="192">
        <f>SUMIF('Produção Científica'!$I7:$I19,"=1",V7:V19)</f>
        <v>0</v>
      </c>
      <c r="W4" s="192">
        <f>SUMIF('Produção Científica'!$I7:$I19,"=1",W7:W19)</f>
        <v>0</v>
      </c>
      <c r="X4" s="217">
        <f>(R4*500)+(S4*200)+(T4*100)+(U4*85)+(V4*70)</f>
        <v>0</v>
      </c>
      <c r="Y4" s="192">
        <f>SUMIF('Produção Científica'!$I7:$I19,"=1",Y7:Y19)</f>
        <v>0</v>
      </c>
      <c r="Z4" s="192">
        <f>SUMIF('Produção Científica'!$I7:$I19,"=1",Z7:Z19)</f>
        <v>0</v>
      </c>
      <c r="AA4" s="192">
        <f>SUMIF('Produção Científica'!$I7:$I19,"=1",AA7:AA19)</f>
        <v>0</v>
      </c>
      <c r="AB4" s="192">
        <f>SUMIF('Produção Científica'!$I7:$I19,"=1",AB7:AB19)</f>
        <v>0</v>
      </c>
      <c r="AC4" s="192">
        <f>SUMIF('Produção Científica'!$I7:$I19,"=1",AC7:AC19)</f>
        <v>0</v>
      </c>
      <c r="AD4" s="192">
        <f>SUMIF('Produção Científica'!$I7:$I19,"=1",AD7:AD19)</f>
        <v>0</v>
      </c>
      <c r="AE4" s="217">
        <f>(Y4*500)+(Z4*200)+(AA4*100)+(AB4*85)+(AC4*70)</f>
        <v>0</v>
      </c>
      <c r="AF4" s="109">
        <f t="shared" ref="AF4:AK5" si="0">D4+K4+R4+Y4</f>
        <v>0</v>
      </c>
      <c r="AG4" s="109">
        <f t="shared" si="0"/>
        <v>0</v>
      </c>
      <c r="AH4" s="109">
        <f t="shared" si="0"/>
        <v>0</v>
      </c>
      <c r="AI4" s="109">
        <f t="shared" si="0"/>
        <v>0</v>
      </c>
      <c r="AJ4" s="109">
        <f t="shared" si="0"/>
        <v>0</v>
      </c>
      <c r="AK4" s="109">
        <f t="shared" si="0"/>
        <v>0</v>
      </c>
      <c r="AL4" s="110"/>
      <c r="AM4" s="110"/>
      <c r="AN4" s="110"/>
      <c r="AO4" s="110"/>
      <c r="AP4" s="111"/>
      <c r="AQ4" s="111"/>
      <c r="AR4" s="110"/>
      <c r="AS4" s="110"/>
      <c r="AT4" s="110"/>
      <c r="AU4" s="112"/>
      <c r="AV4" s="112"/>
      <c r="AW4" s="112"/>
      <c r="AX4" s="112"/>
      <c r="AY4" s="112"/>
    </row>
    <row r="5" spans="1:64" ht="15" customHeight="1" x14ac:dyDescent="0.35">
      <c r="B5" s="106" t="s">
        <v>34</v>
      </c>
      <c r="C5" s="52"/>
      <c r="D5" s="107"/>
      <c r="E5" s="123"/>
      <c r="F5" s="123"/>
      <c r="G5" s="123"/>
      <c r="H5" s="123"/>
      <c r="I5" s="107"/>
      <c r="J5" s="217"/>
      <c r="K5" s="108">
        <v>0</v>
      </c>
      <c r="L5" s="123">
        <v>0</v>
      </c>
      <c r="M5" s="123">
        <v>0</v>
      </c>
      <c r="N5" s="123">
        <v>0</v>
      </c>
      <c r="O5" s="123">
        <v>0</v>
      </c>
      <c r="P5" s="108">
        <v>0</v>
      </c>
      <c r="Q5" s="217">
        <f>(K5*500)+(L5*200)+(M5*100)+(N5*85)+(O5*70)</f>
        <v>0</v>
      </c>
      <c r="R5" s="108">
        <v>0</v>
      </c>
      <c r="S5" s="123">
        <v>0</v>
      </c>
      <c r="T5" s="123">
        <v>0</v>
      </c>
      <c r="U5" s="123">
        <v>0</v>
      </c>
      <c r="V5" s="123">
        <v>0</v>
      </c>
      <c r="W5" s="108">
        <v>0</v>
      </c>
      <c r="X5" s="217">
        <f>(R5*500)+(S5*200)+(T5*100)+(U5*85)+(V5*70)</f>
        <v>0</v>
      </c>
      <c r="Y5" s="108">
        <v>0</v>
      </c>
      <c r="Z5" s="123">
        <v>0</v>
      </c>
      <c r="AA5" s="123">
        <v>0</v>
      </c>
      <c r="AB5" s="123">
        <v>0</v>
      </c>
      <c r="AC5" s="123">
        <v>0</v>
      </c>
      <c r="AD5" s="108">
        <v>0</v>
      </c>
      <c r="AE5" s="217">
        <f>(Y5*500)+(Z5*200)+(AA5*100)+(AB5*85)+(AC5*70)</f>
        <v>0</v>
      </c>
      <c r="AF5" s="109">
        <f t="shared" si="0"/>
        <v>0</v>
      </c>
      <c r="AG5" s="109">
        <f t="shared" si="0"/>
        <v>0</v>
      </c>
      <c r="AH5" s="109">
        <f t="shared" si="0"/>
        <v>0</v>
      </c>
      <c r="AI5" s="109">
        <f t="shared" si="0"/>
        <v>0</v>
      </c>
      <c r="AJ5" s="109">
        <f t="shared" si="0"/>
        <v>0</v>
      </c>
      <c r="AK5" s="109">
        <f t="shared" si="0"/>
        <v>0</v>
      </c>
      <c r="AL5" s="110"/>
      <c r="AM5" s="110"/>
      <c r="AN5" s="110"/>
      <c r="AO5" s="110"/>
      <c r="AP5" s="111"/>
      <c r="AQ5" s="111"/>
      <c r="AR5" s="110"/>
      <c r="AS5" s="110"/>
      <c r="AT5" s="110"/>
      <c r="AU5" s="112"/>
      <c r="AV5" s="112"/>
      <c r="AW5" s="112"/>
      <c r="AX5" s="112"/>
      <c r="AY5" s="112"/>
      <c r="BF5" s="22" t="e">
        <f>BE5/BE4</f>
        <v>#DIV/0!</v>
      </c>
    </row>
    <row r="6" spans="1:64" ht="9" customHeight="1" x14ac:dyDescent="0.35">
      <c r="B6" s="113"/>
      <c r="C6" s="114"/>
      <c r="D6" s="114"/>
      <c r="E6" s="114"/>
      <c r="F6" s="114"/>
      <c r="G6" s="114"/>
      <c r="H6" s="114"/>
      <c r="I6" s="115"/>
      <c r="J6" s="116"/>
      <c r="K6" s="117"/>
      <c r="L6" s="118"/>
      <c r="M6" s="118"/>
      <c r="N6" s="118"/>
      <c r="O6" s="118"/>
      <c r="P6" s="119"/>
      <c r="Q6" s="228"/>
      <c r="R6" s="117"/>
      <c r="S6" s="118"/>
      <c r="T6" s="118"/>
      <c r="U6" s="118"/>
      <c r="V6" s="118"/>
      <c r="W6" s="119"/>
      <c r="X6" s="120"/>
      <c r="Y6" s="117"/>
      <c r="Z6" s="118"/>
      <c r="AA6" s="118"/>
      <c r="AB6" s="118"/>
      <c r="AC6" s="118"/>
      <c r="AD6" s="119"/>
      <c r="AE6" s="120"/>
      <c r="AF6" s="121"/>
      <c r="AG6" s="121"/>
      <c r="AH6" s="121"/>
      <c r="AI6" s="121"/>
      <c r="AJ6" s="121"/>
      <c r="AK6" s="121"/>
      <c r="AL6" s="58"/>
      <c r="AM6" s="58"/>
      <c r="AN6" s="58"/>
      <c r="AO6" s="58"/>
      <c r="AP6" s="58"/>
      <c r="AQ6" s="58"/>
      <c r="AR6" s="58"/>
      <c r="AS6" s="58"/>
      <c r="AT6" s="58"/>
    </row>
    <row r="7" spans="1:64" ht="15" customHeight="1" x14ac:dyDescent="0.35">
      <c r="A7" s="43">
        <v>1</v>
      </c>
      <c r="B7" s="122" t="str">
        <f>'Produção Científica'!B7</f>
        <v>ALEXANDRE WALMOTT BORGES</v>
      </c>
      <c r="C7" s="122"/>
      <c r="D7" s="123"/>
      <c r="E7" s="123"/>
      <c r="F7" s="123"/>
      <c r="G7" s="123"/>
      <c r="H7" s="123"/>
      <c r="I7" s="123"/>
      <c r="J7" s="217"/>
      <c r="K7" s="123">
        <v>0</v>
      </c>
      <c r="L7" s="123">
        <v>0</v>
      </c>
      <c r="M7" s="123">
        <v>0</v>
      </c>
      <c r="N7" s="123">
        <v>0</v>
      </c>
      <c r="O7" s="123">
        <v>0</v>
      </c>
      <c r="P7" s="123">
        <v>0</v>
      </c>
      <c r="Q7" s="217">
        <f>(K7*500)+(L7*200)+(M7*100)+(N7*85)+(O7*70)</f>
        <v>0</v>
      </c>
      <c r="R7" s="123">
        <v>0</v>
      </c>
      <c r="S7" s="123">
        <v>0</v>
      </c>
      <c r="T7" s="123">
        <v>0</v>
      </c>
      <c r="U7" s="123">
        <v>0</v>
      </c>
      <c r="V7" s="123">
        <v>0</v>
      </c>
      <c r="W7" s="123">
        <v>0</v>
      </c>
      <c r="X7" s="217">
        <f>(R7*500)+(S7*200)+(T7*100)+(U7*85)+(V7*70)</f>
        <v>0</v>
      </c>
      <c r="Y7" s="123">
        <v>0</v>
      </c>
      <c r="Z7" s="123">
        <v>0</v>
      </c>
      <c r="AA7" s="123">
        <v>0</v>
      </c>
      <c r="AB7" s="123">
        <v>0</v>
      </c>
      <c r="AC7" s="123">
        <v>0</v>
      </c>
      <c r="AD7" s="123">
        <v>0</v>
      </c>
      <c r="AE7" s="217">
        <f>(Y7*500)+(Z7*200)+(AA7*100)+(AB7*85)+(AC7*70)</f>
        <v>0</v>
      </c>
      <c r="AF7" s="67">
        <f t="shared" ref="AF7:AK7" si="1">D7+K7+R7+Y7</f>
        <v>0</v>
      </c>
      <c r="AG7" s="67">
        <f t="shared" si="1"/>
        <v>0</v>
      </c>
      <c r="AH7" s="67">
        <f t="shared" si="1"/>
        <v>0</v>
      </c>
      <c r="AI7" s="67">
        <f t="shared" si="1"/>
        <v>0</v>
      </c>
      <c r="AJ7" s="67">
        <f t="shared" si="1"/>
        <v>0</v>
      </c>
      <c r="AK7" s="67">
        <f t="shared" si="1"/>
        <v>0</v>
      </c>
      <c r="AL7" s="79"/>
      <c r="AM7" s="79"/>
      <c r="AN7" s="79"/>
      <c r="AO7" s="79"/>
      <c r="AP7" s="79"/>
      <c r="AQ7" s="79"/>
      <c r="AR7" s="79"/>
      <c r="AS7" s="79"/>
      <c r="AT7" s="79"/>
      <c r="BL7" s="59">
        <f>AT7*1+AU7*0.85+AV7*0.7</f>
        <v>0</v>
      </c>
    </row>
    <row r="8" spans="1:64" ht="15" customHeight="1" x14ac:dyDescent="0.35">
      <c r="A8" s="43">
        <v>2</v>
      </c>
      <c r="B8" s="122">
        <f>'Produção Científica'!B8</f>
        <v>0</v>
      </c>
      <c r="C8" s="124"/>
      <c r="D8" s="123"/>
      <c r="E8" s="123"/>
      <c r="F8" s="123"/>
      <c r="G8" s="123"/>
      <c r="H8" s="123"/>
      <c r="I8" s="123"/>
      <c r="J8" s="217"/>
      <c r="K8" s="123">
        <v>0</v>
      </c>
      <c r="L8" s="123">
        <v>0</v>
      </c>
      <c r="M8" s="123">
        <v>0</v>
      </c>
      <c r="N8" s="123">
        <v>0</v>
      </c>
      <c r="O8" s="123">
        <v>1</v>
      </c>
      <c r="P8" s="123">
        <v>0</v>
      </c>
      <c r="Q8" s="217">
        <f t="shared" ref="Q8:Q19" si="2">(K8*500)+(L8*200)+(M8*100)+(N8*85)+(O8*70)</f>
        <v>70</v>
      </c>
      <c r="R8" s="123">
        <v>0</v>
      </c>
      <c r="S8" s="123">
        <v>0</v>
      </c>
      <c r="T8" s="123">
        <v>0</v>
      </c>
      <c r="U8" s="123">
        <v>0</v>
      </c>
      <c r="V8" s="123">
        <v>0</v>
      </c>
      <c r="W8" s="123">
        <v>0</v>
      </c>
      <c r="X8" s="217">
        <f t="shared" ref="X8:X19" si="3">(R8*500)+(S8*200)+(T8*100)+(U8*85)+(V8*70)</f>
        <v>0</v>
      </c>
      <c r="Y8" s="123">
        <v>0</v>
      </c>
      <c r="Z8" s="123">
        <v>0</v>
      </c>
      <c r="AA8" s="123">
        <v>0</v>
      </c>
      <c r="AB8" s="123">
        <v>0</v>
      </c>
      <c r="AC8" s="123">
        <v>0</v>
      </c>
      <c r="AD8" s="123">
        <v>0</v>
      </c>
      <c r="AE8" s="217">
        <f t="shared" ref="AE8:AE19" si="4">(Y8*500)+(Z8*200)+(AA8*100)+(AB8*85)+(AC8*70)</f>
        <v>0</v>
      </c>
      <c r="AF8" s="67">
        <f t="shared" ref="AF8:AF19" si="5">D8+K8+R8+Y8</f>
        <v>0</v>
      </c>
      <c r="AG8" s="67">
        <f t="shared" ref="AG8:AG19" si="6">E8+L8+S8+Z8</f>
        <v>0</v>
      </c>
      <c r="AH8" s="67">
        <f t="shared" ref="AH8:AH19" si="7">F8+M8+T8+AA8</f>
        <v>0</v>
      </c>
      <c r="AI8" s="67">
        <f t="shared" ref="AI8:AI19" si="8">G8+N8+U8+AB8</f>
        <v>0</v>
      </c>
      <c r="AJ8" s="67">
        <f t="shared" ref="AJ8:AJ19" si="9">H8+O8+V8+AC8</f>
        <v>1</v>
      </c>
      <c r="AK8" s="67">
        <f t="shared" ref="AK8:AK19" si="10">I8+P8+W8+AD8</f>
        <v>0</v>
      </c>
      <c r="AL8" s="79"/>
      <c r="AM8" s="79"/>
      <c r="AN8" s="79"/>
      <c r="AO8" s="79"/>
      <c r="AP8" s="79"/>
      <c r="AQ8" s="79"/>
      <c r="AR8" s="79"/>
      <c r="AS8" s="79"/>
      <c r="AT8" s="79"/>
    </row>
    <row r="9" spans="1:64" ht="15" customHeight="1" x14ac:dyDescent="0.35">
      <c r="A9" s="43">
        <v>3</v>
      </c>
      <c r="B9" s="122">
        <f>'Produção Científica'!B9</f>
        <v>0</v>
      </c>
      <c r="C9" s="122"/>
      <c r="D9" s="123"/>
      <c r="E9" s="123"/>
      <c r="F9" s="123"/>
      <c r="G9" s="123"/>
      <c r="H9" s="123"/>
      <c r="I9" s="123"/>
      <c r="J9" s="217"/>
      <c r="K9" s="123">
        <v>0</v>
      </c>
      <c r="L9" s="123">
        <v>0</v>
      </c>
      <c r="M9" s="123">
        <v>0</v>
      </c>
      <c r="N9" s="123">
        <v>0</v>
      </c>
      <c r="O9" s="123">
        <v>0</v>
      </c>
      <c r="P9" s="123">
        <v>0</v>
      </c>
      <c r="Q9" s="217">
        <f t="shared" si="2"/>
        <v>0</v>
      </c>
      <c r="R9" s="123">
        <v>0</v>
      </c>
      <c r="S9" s="123">
        <v>0</v>
      </c>
      <c r="T9" s="123">
        <v>0</v>
      </c>
      <c r="U9" s="123">
        <v>0</v>
      </c>
      <c r="V9" s="123">
        <v>0</v>
      </c>
      <c r="W9" s="123">
        <v>0</v>
      </c>
      <c r="X9" s="217">
        <f t="shared" si="3"/>
        <v>0</v>
      </c>
      <c r="Y9" s="123">
        <v>0</v>
      </c>
      <c r="Z9" s="123">
        <v>0</v>
      </c>
      <c r="AA9" s="123">
        <v>0</v>
      </c>
      <c r="AB9" s="123">
        <v>0</v>
      </c>
      <c r="AC9" s="123">
        <v>0</v>
      </c>
      <c r="AD9" s="123">
        <v>0</v>
      </c>
      <c r="AE9" s="217">
        <f t="shared" si="4"/>
        <v>0</v>
      </c>
      <c r="AF9" s="67">
        <f t="shared" si="5"/>
        <v>0</v>
      </c>
      <c r="AG9" s="67">
        <f t="shared" si="6"/>
        <v>0</v>
      </c>
      <c r="AH9" s="67">
        <f t="shared" si="7"/>
        <v>0</v>
      </c>
      <c r="AI9" s="67">
        <f t="shared" si="8"/>
        <v>0</v>
      </c>
      <c r="AJ9" s="67">
        <f t="shared" si="9"/>
        <v>0</v>
      </c>
      <c r="AK9" s="67">
        <f t="shared" si="10"/>
        <v>0</v>
      </c>
      <c r="AL9" s="79"/>
      <c r="AM9" s="79"/>
      <c r="AN9" s="79"/>
      <c r="AO9" s="79"/>
      <c r="AP9" s="79"/>
      <c r="AQ9" s="79"/>
      <c r="AR9" s="79"/>
      <c r="AS9" s="79"/>
      <c r="AT9" s="79"/>
    </row>
    <row r="10" spans="1:64" ht="15" customHeight="1" x14ac:dyDescent="0.35">
      <c r="A10" s="43">
        <v>4</v>
      </c>
      <c r="B10" s="122">
        <f>'Produção Científica'!B10</f>
        <v>0</v>
      </c>
      <c r="C10" s="124"/>
      <c r="D10" s="123"/>
      <c r="E10" s="123"/>
      <c r="F10" s="123"/>
      <c r="G10" s="123"/>
      <c r="H10" s="123"/>
      <c r="I10" s="123"/>
      <c r="J10" s="217"/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217">
        <f t="shared" si="2"/>
        <v>0</v>
      </c>
      <c r="R10" s="123">
        <v>0</v>
      </c>
      <c r="S10" s="123">
        <v>0</v>
      </c>
      <c r="T10" s="123">
        <v>0</v>
      </c>
      <c r="U10" s="123">
        <v>0</v>
      </c>
      <c r="V10" s="123">
        <v>0</v>
      </c>
      <c r="W10" s="123">
        <v>0</v>
      </c>
      <c r="X10" s="217">
        <f t="shared" si="3"/>
        <v>0</v>
      </c>
      <c r="Y10" s="123">
        <v>0</v>
      </c>
      <c r="Z10" s="123">
        <v>0</v>
      </c>
      <c r="AA10" s="123">
        <v>0</v>
      </c>
      <c r="AB10" s="123">
        <v>0</v>
      </c>
      <c r="AC10" s="123">
        <v>1</v>
      </c>
      <c r="AD10" s="123">
        <v>0</v>
      </c>
      <c r="AE10" s="217">
        <f t="shared" si="4"/>
        <v>70</v>
      </c>
      <c r="AF10" s="67">
        <f t="shared" si="5"/>
        <v>0</v>
      </c>
      <c r="AG10" s="67">
        <f t="shared" si="6"/>
        <v>0</v>
      </c>
      <c r="AH10" s="67">
        <f t="shared" si="7"/>
        <v>0</v>
      </c>
      <c r="AI10" s="67">
        <f t="shared" si="8"/>
        <v>0</v>
      </c>
      <c r="AJ10" s="67">
        <f t="shared" si="9"/>
        <v>1</v>
      </c>
      <c r="AK10" s="67">
        <f t="shared" si="10"/>
        <v>0</v>
      </c>
      <c r="AL10" s="79"/>
      <c r="AM10" s="79"/>
      <c r="AN10" s="79"/>
      <c r="AO10" s="79"/>
      <c r="AP10" s="79"/>
      <c r="AQ10" s="79"/>
      <c r="AR10" s="79"/>
      <c r="AS10" s="79"/>
      <c r="AT10" s="79"/>
    </row>
    <row r="11" spans="1:64" ht="15" customHeight="1" x14ac:dyDescent="0.35">
      <c r="A11" s="43">
        <v>5</v>
      </c>
      <c r="B11" s="122">
        <f>'Produção Científica'!B11</f>
        <v>0</v>
      </c>
      <c r="C11" s="122"/>
      <c r="D11" s="123"/>
      <c r="E11" s="123"/>
      <c r="F11" s="123"/>
      <c r="G11" s="123"/>
      <c r="H11" s="123"/>
      <c r="I11" s="123"/>
      <c r="J11" s="217"/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217">
        <f t="shared" si="2"/>
        <v>0</v>
      </c>
      <c r="R11" s="123">
        <v>0</v>
      </c>
      <c r="S11" s="123">
        <v>0</v>
      </c>
      <c r="T11" s="123">
        <v>0</v>
      </c>
      <c r="U11" s="123">
        <v>0</v>
      </c>
      <c r="V11" s="123">
        <v>0</v>
      </c>
      <c r="W11" s="123">
        <v>0</v>
      </c>
      <c r="X11" s="217">
        <f t="shared" si="3"/>
        <v>0</v>
      </c>
      <c r="Y11" s="123">
        <v>0</v>
      </c>
      <c r="Z11" s="123">
        <v>0</v>
      </c>
      <c r="AA11" s="123">
        <v>0</v>
      </c>
      <c r="AB11" s="123">
        <v>0</v>
      </c>
      <c r="AC11" s="123">
        <v>0</v>
      </c>
      <c r="AD11" s="123">
        <v>0</v>
      </c>
      <c r="AE11" s="217">
        <f t="shared" si="4"/>
        <v>0</v>
      </c>
      <c r="AF11" s="67">
        <f t="shared" si="5"/>
        <v>0</v>
      </c>
      <c r="AG11" s="67">
        <f t="shared" si="6"/>
        <v>0</v>
      </c>
      <c r="AH11" s="67">
        <f t="shared" si="7"/>
        <v>0</v>
      </c>
      <c r="AI11" s="67">
        <f t="shared" si="8"/>
        <v>0</v>
      </c>
      <c r="AJ11" s="67">
        <f t="shared" si="9"/>
        <v>0</v>
      </c>
      <c r="AK11" s="67">
        <f t="shared" si="10"/>
        <v>0</v>
      </c>
      <c r="AL11" s="79"/>
      <c r="AM11" s="79"/>
      <c r="AN11" s="79"/>
      <c r="AO11" s="79"/>
      <c r="AP11" s="79"/>
      <c r="AQ11" s="79"/>
      <c r="AR11" s="79"/>
      <c r="AS11" s="79"/>
      <c r="AT11" s="79"/>
    </row>
    <row r="12" spans="1:64" ht="15" customHeight="1" x14ac:dyDescent="0.35">
      <c r="A12" s="43">
        <v>6</v>
      </c>
      <c r="B12" s="122">
        <f>'Produção Científica'!B12</f>
        <v>0</v>
      </c>
      <c r="C12" s="122"/>
      <c r="D12" s="123"/>
      <c r="E12" s="123"/>
      <c r="F12" s="123"/>
      <c r="G12" s="123"/>
      <c r="H12" s="123"/>
      <c r="I12" s="123"/>
      <c r="J12" s="217"/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0</v>
      </c>
      <c r="Q12" s="217">
        <f t="shared" ref="Q12" si="11">(K12*500)+(L12*200)+(M12*100)+(N12*85)+(O12*70)</f>
        <v>0</v>
      </c>
      <c r="R12" s="123">
        <v>0</v>
      </c>
      <c r="S12" s="123">
        <v>0</v>
      </c>
      <c r="T12" s="123">
        <v>0</v>
      </c>
      <c r="U12" s="123">
        <v>0</v>
      </c>
      <c r="V12" s="123">
        <v>0</v>
      </c>
      <c r="W12" s="123">
        <v>0</v>
      </c>
      <c r="X12" s="217">
        <f t="shared" ref="X12" si="12">(R12*500)+(S12*200)+(T12*100)+(U12*85)+(V12*70)</f>
        <v>0</v>
      </c>
      <c r="Y12" s="123">
        <v>0</v>
      </c>
      <c r="Z12" s="123">
        <v>0</v>
      </c>
      <c r="AA12" s="123">
        <v>0</v>
      </c>
      <c r="AB12" s="123">
        <v>0</v>
      </c>
      <c r="AC12" s="123">
        <v>0</v>
      </c>
      <c r="AD12" s="123">
        <v>0</v>
      </c>
      <c r="AE12" s="217">
        <f t="shared" ref="AE12" si="13">(Y12*500)+(Z12*200)+(AA12*100)+(AB12*85)+(AC12*70)</f>
        <v>0</v>
      </c>
      <c r="AF12" s="67">
        <f t="shared" ref="AF12" si="14">D12+K12+R12+Y12</f>
        <v>0</v>
      </c>
      <c r="AG12" s="67">
        <f t="shared" ref="AG12" si="15">E12+L12+S12+Z12</f>
        <v>0</v>
      </c>
      <c r="AH12" s="67">
        <f t="shared" ref="AH12" si="16">F12+M12+T12+AA12</f>
        <v>0</v>
      </c>
      <c r="AI12" s="67">
        <f t="shared" ref="AI12" si="17">G12+N12+U12+AB12</f>
        <v>0</v>
      </c>
      <c r="AJ12" s="67">
        <f t="shared" ref="AJ12" si="18">H12+O12+V12+AC12</f>
        <v>0</v>
      </c>
      <c r="AK12" s="67">
        <f t="shared" ref="AK12" si="19">I12+P12+W12+AD12</f>
        <v>0</v>
      </c>
      <c r="AL12" s="373"/>
      <c r="AM12" s="373"/>
      <c r="AN12" s="373"/>
      <c r="AO12" s="373"/>
      <c r="AP12" s="373"/>
      <c r="AQ12" s="373"/>
      <c r="AR12" s="373"/>
      <c r="AS12" s="373"/>
      <c r="AT12" s="373"/>
    </row>
    <row r="13" spans="1:64" ht="15" customHeight="1" x14ac:dyDescent="0.35">
      <c r="A13" s="43">
        <v>7</v>
      </c>
      <c r="B13" s="122">
        <f>'Produção Científica'!B13</f>
        <v>0</v>
      </c>
      <c r="C13" s="122"/>
      <c r="D13" s="123"/>
      <c r="E13" s="123"/>
      <c r="F13" s="123"/>
      <c r="G13" s="123"/>
      <c r="H13" s="123"/>
      <c r="I13" s="123"/>
      <c r="J13" s="217"/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217">
        <f t="shared" si="2"/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  <c r="X13" s="217">
        <f t="shared" si="3"/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217">
        <f t="shared" si="4"/>
        <v>0</v>
      </c>
      <c r="AF13" s="67">
        <f t="shared" si="5"/>
        <v>0</v>
      </c>
      <c r="AG13" s="67">
        <f t="shared" si="6"/>
        <v>0</v>
      </c>
      <c r="AH13" s="67">
        <f t="shared" si="7"/>
        <v>0</v>
      </c>
      <c r="AI13" s="67">
        <f t="shared" si="8"/>
        <v>0</v>
      </c>
      <c r="AJ13" s="67">
        <f t="shared" si="9"/>
        <v>0</v>
      </c>
      <c r="AK13" s="67">
        <f t="shared" si="10"/>
        <v>0</v>
      </c>
      <c r="AL13" s="79"/>
      <c r="AM13" s="79"/>
      <c r="AN13" s="79"/>
      <c r="AO13" s="79"/>
      <c r="AP13" s="79"/>
      <c r="AQ13" s="79"/>
      <c r="AR13" s="79"/>
      <c r="AS13" s="79"/>
      <c r="AT13" s="79"/>
    </row>
    <row r="14" spans="1:64" ht="15" customHeight="1" x14ac:dyDescent="0.35">
      <c r="A14" s="43">
        <v>8</v>
      </c>
      <c r="B14" s="122">
        <f>'Produção Científica'!B14</f>
        <v>0</v>
      </c>
      <c r="C14" s="124"/>
      <c r="D14" s="123"/>
      <c r="E14" s="123"/>
      <c r="F14" s="123"/>
      <c r="G14" s="123"/>
      <c r="H14" s="123"/>
      <c r="I14" s="123"/>
      <c r="J14" s="217"/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217">
        <f t="shared" si="2"/>
        <v>0</v>
      </c>
      <c r="R14" s="123">
        <v>0</v>
      </c>
      <c r="S14" s="123">
        <v>0</v>
      </c>
      <c r="T14" s="123">
        <v>0</v>
      </c>
      <c r="U14" s="123">
        <v>0</v>
      </c>
      <c r="V14" s="123">
        <v>0</v>
      </c>
      <c r="W14" s="123">
        <v>0</v>
      </c>
      <c r="X14" s="217">
        <f t="shared" si="3"/>
        <v>0</v>
      </c>
      <c r="Y14" s="123">
        <v>0</v>
      </c>
      <c r="Z14" s="123">
        <v>0</v>
      </c>
      <c r="AA14" s="123">
        <v>0</v>
      </c>
      <c r="AB14" s="123">
        <v>0</v>
      </c>
      <c r="AC14" s="123">
        <v>0</v>
      </c>
      <c r="AD14" s="123">
        <v>0</v>
      </c>
      <c r="AE14" s="217">
        <f t="shared" si="4"/>
        <v>0</v>
      </c>
      <c r="AF14" s="67">
        <f t="shared" si="5"/>
        <v>0</v>
      </c>
      <c r="AG14" s="67">
        <f t="shared" si="6"/>
        <v>0</v>
      </c>
      <c r="AH14" s="67">
        <f t="shared" si="7"/>
        <v>0</v>
      </c>
      <c r="AI14" s="67">
        <f t="shared" si="8"/>
        <v>0</v>
      </c>
      <c r="AJ14" s="67">
        <f t="shared" si="9"/>
        <v>0</v>
      </c>
      <c r="AK14" s="67">
        <f t="shared" si="10"/>
        <v>0</v>
      </c>
      <c r="AL14" s="79"/>
      <c r="AM14" s="79"/>
      <c r="AN14" s="79"/>
      <c r="AO14" s="79"/>
      <c r="AP14" s="79"/>
      <c r="AQ14" s="79"/>
      <c r="AR14" s="79"/>
      <c r="AS14" s="79"/>
      <c r="AT14" s="79"/>
    </row>
    <row r="15" spans="1:64" ht="15" customHeight="1" x14ac:dyDescent="0.35">
      <c r="A15" s="43">
        <v>9</v>
      </c>
      <c r="B15" s="122">
        <f>'Produção Científica'!B15</f>
        <v>0</v>
      </c>
      <c r="C15" s="124"/>
      <c r="D15" s="123"/>
      <c r="E15" s="123"/>
      <c r="F15" s="123"/>
      <c r="G15" s="123"/>
      <c r="H15" s="123"/>
      <c r="I15" s="123"/>
      <c r="J15" s="217"/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217">
        <f t="shared" si="2"/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  <c r="X15" s="217">
        <f t="shared" si="3"/>
        <v>0</v>
      </c>
      <c r="Y15" s="123">
        <v>0</v>
      </c>
      <c r="Z15" s="123">
        <v>0</v>
      </c>
      <c r="AA15" s="123">
        <v>0</v>
      </c>
      <c r="AB15" s="123">
        <v>0</v>
      </c>
      <c r="AC15" s="123">
        <v>0</v>
      </c>
      <c r="AD15" s="123">
        <v>0</v>
      </c>
      <c r="AE15" s="217">
        <f t="shared" si="4"/>
        <v>0</v>
      </c>
      <c r="AF15" s="67">
        <f t="shared" si="5"/>
        <v>0</v>
      </c>
      <c r="AG15" s="67">
        <f t="shared" si="6"/>
        <v>0</v>
      </c>
      <c r="AH15" s="67">
        <f t="shared" si="7"/>
        <v>0</v>
      </c>
      <c r="AI15" s="67">
        <f t="shared" si="8"/>
        <v>0</v>
      </c>
      <c r="AJ15" s="67">
        <f t="shared" si="9"/>
        <v>0</v>
      </c>
      <c r="AK15" s="67">
        <f t="shared" si="10"/>
        <v>0</v>
      </c>
      <c r="AL15" s="364"/>
      <c r="AM15" s="79"/>
      <c r="AN15" s="79"/>
      <c r="AO15" s="79"/>
      <c r="AP15" s="79"/>
      <c r="AQ15" s="79"/>
      <c r="AR15" s="79"/>
      <c r="AS15" s="79"/>
      <c r="AT15" s="79"/>
    </row>
    <row r="16" spans="1:64" ht="15" customHeight="1" x14ac:dyDescent="0.35">
      <c r="A16" s="43">
        <v>10</v>
      </c>
      <c r="B16" s="122">
        <f>'Produção Científica'!B16</f>
        <v>0</v>
      </c>
      <c r="C16" s="124"/>
      <c r="D16" s="123"/>
      <c r="E16" s="123"/>
      <c r="F16" s="123"/>
      <c r="G16" s="123"/>
      <c r="H16" s="123"/>
      <c r="I16" s="123"/>
      <c r="J16" s="217"/>
      <c r="K16" s="123">
        <v>0</v>
      </c>
      <c r="L16" s="123">
        <v>0</v>
      </c>
      <c r="M16" s="123">
        <v>0</v>
      </c>
      <c r="N16" s="123">
        <v>0</v>
      </c>
      <c r="O16" s="123">
        <v>2</v>
      </c>
      <c r="P16" s="123">
        <v>0</v>
      </c>
      <c r="Q16" s="217">
        <f t="shared" si="2"/>
        <v>140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217">
        <f t="shared" si="3"/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217">
        <f t="shared" si="4"/>
        <v>0</v>
      </c>
      <c r="AF16" s="67">
        <f t="shared" si="5"/>
        <v>0</v>
      </c>
      <c r="AG16" s="67">
        <f t="shared" si="6"/>
        <v>0</v>
      </c>
      <c r="AH16" s="67">
        <f t="shared" si="7"/>
        <v>0</v>
      </c>
      <c r="AI16" s="67">
        <f t="shared" si="8"/>
        <v>0</v>
      </c>
      <c r="AJ16" s="67">
        <f t="shared" si="9"/>
        <v>2</v>
      </c>
      <c r="AK16" s="67">
        <f t="shared" si="10"/>
        <v>0</v>
      </c>
      <c r="AL16" s="364"/>
      <c r="AM16" s="79"/>
      <c r="AN16" s="79"/>
      <c r="AO16" s="79"/>
      <c r="AP16" s="79"/>
      <c r="AQ16" s="79"/>
      <c r="AR16" s="79"/>
      <c r="AS16" s="79"/>
      <c r="AT16" s="79"/>
    </row>
    <row r="17" spans="1:46" ht="15" customHeight="1" x14ac:dyDescent="0.35">
      <c r="A17" s="43">
        <v>11</v>
      </c>
      <c r="B17" s="122">
        <f>'Produção Científica'!B17</f>
        <v>0</v>
      </c>
      <c r="C17" s="122"/>
      <c r="D17" s="123"/>
      <c r="E17" s="123"/>
      <c r="F17" s="123"/>
      <c r="G17" s="123"/>
      <c r="H17" s="123"/>
      <c r="I17" s="123"/>
      <c r="J17" s="217"/>
      <c r="K17" s="123">
        <v>0</v>
      </c>
      <c r="L17" s="123">
        <v>0</v>
      </c>
      <c r="M17" s="123">
        <v>0</v>
      </c>
      <c r="N17" s="123">
        <v>0</v>
      </c>
      <c r="O17" s="123">
        <v>0</v>
      </c>
      <c r="P17" s="123">
        <v>0</v>
      </c>
      <c r="Q17" s="217">
        <f t="shared" si="2"/>
        <v>0</v>
      </c>
      <c r="R17" s="123">
        <v>0</v>
      </c>
      <c r="S17" s="123">
        <v>0</v>
      </c>
      <c r="T17" s="123">
        <v>0</v>
      </c>
      <c r="U17" s="123">
        <v>0</v>
      </c>
      <c r="V17" s="123">
        <v>0</v>
      </c>
      <c r="W17" s="123">
        <v>0</v>
      </c>
      <c r="X17" s="217">
        <f t="shared" si="3"/>
        <v>0</v>
      </c>
      <c r="Y17" s="123">
        <v>0</v>
      </c>
      <c r="Z17" s="123">
        <v>0</v>
      </c>
      <c r="AA17" s="123">
        <v>0</v>
      </c>
      <c r="AB17" s="123">
        <v>0</v>
      </c>
      <c r="AC17" s="123">
        <v>0</v>
      </c>
      <c r="AD17" s="123">
        <v>0</v>
      </c>
      <c r="AE17" s="217">
        <f t="shared" si="4"/>
        <v>0</v>
      </c>
      <c r="AF17" s="67">
        <f t="shared" si="5"/>
        <v>0</v>
      </c>
      <c r="AG17" s="67">
        <f t="shared" si="6"/>
        <v>0</v>
      </c>
      <c r="AH17" s="67">
        <f t="shared" si="7"/>
        <v>0</v>
      </c>
      <c r="AI17" s="67">
        <f t="shared" si="8"/>
        <v>0</v>
      </c>
      <c r="AJ17" s="67">
        <f t="shared" si="9"/>
        <v>0</v>
      </c>
      <c r="AK17" s="67">
        <f t="shared" si="10"/>
        <v>0</v>
      </c>
      <c r="AL17" s="364"/>
      <c r="AM17" s="79"/>
      <c r="AN17" s="79"/>
      <c r="AO17" s="79"/>
      <c r="AP17" s="79"/>
      <c r="AQ17" s="79"/>
      <c r="AR17" s="79"/>
      <c r="AS17" s="79"/>
      <c r="AT17" s="79"/>
    </row>
    <row r="18" spans="1:46" ht="15" customHeight="1" x14ac:dyDescent="0.35">
      <c r="A18" s="43">
        <v>12</v>
      </c>
      <c r="B18" s="122">
        <f>'Produção Científica'!B18</f>
        <v>0</v>
      </c>
      <c r="C18" s="122"/>
      <c r="D18" s="123"/>
      <c r="E18" s="123"/>
      <c r="F18" s="123"/>
      <c r="G18" s="123"/>
      <c r="H18" s="123"/>
      <c r="I18" s="123"/>
      <c r="J18" s="217"/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217">
        <f t="shared" si="2"/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217">
        <f t="shared" si="3"/>
        <v>0</v>
      </c>
      <c r="Y18" s="123">
        <v>0</v>
      </c>
      <c r="Z18" s="123">
        <v>0</v>
      </c>
      <c r="AA18" s="123">
        <v>0</v>
      </c>
      <c r="AB18" s="123">
        <v>0</v>
      </c>
      <c r="AC18" s="123">
        <v>0</v>
      </c>
      <c r="AD18" s="123">
        <v>1</v>
      </c>
      <c r="AE18" s="217">
        <f t="shared" si="4"/>
        <v>0</v>
      </c>
      <c r="AF18" s="67">
        <f t="shared" si="5"/>
        <v>0</v>
      </c>
      <c r="AG18" s="67">
        <f t="shared" si="6"/>
        <v>0</v>
      </c>
      <c r="AH18" s="67">
        <f t="shared" si="7"/>
        <v>0</v>
      </c>
      <c r="AI18" s="67">
        <f t="shared" si="8"/>
        <v>0</v>
      </c>
      <c r="AJ18" s="67">
        <f t="shared" si="9"/>
        <v>0</v>
      </c>
      <c r="AK18" s="67">
        <f t="shared" si="10"/>
        <v>1</v>
      </c>
      <c r="AL18" s="364"/>
      <c r="AM18" s="79"/>
      <c r="AN18" s="79"/>
      <c r="AO18" s="79"/>
      <c r="AP18" s="79"/>
      <c r="AQ18" s="79"/>
      <c r="AR18" s="79"/>
      <c r="AS18" s="79"/>
      <c r="AT18" s="79"/>
    </row>
    <row r="19" spans="1:46" ht="15" customHeight="1" x14ac:dyDescent="0.35">
      <c r="A19" s="43">
        <v>13</v>
      </c>
      <c r="B19" s="122">
        <f>'Produção Científica'!B19</f>
        <v>0</v>
      </c>
      <c r="C19" s="124"/>
      <c r="D19" s="123"/>
      <c r="E19" s="123"/>
      <c r="F19" s="123"/>
      <c r="G19" s="123"/>
      <c r="H19" s="123"/>
      <c r="I19" s="123"/>
      <c r="J19" s="217"/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3">
        <v>0</v>
      </c>
      <c r="Q19" s="217">
        <f t="shared" si="2"/>
        <v>0</v>
      </c>
      <c r="R19" s="123">
        <v>0</v>
      </c>
      <c r="S19" s="123">
        <v>0</v>
      </c>
      <c r="T19" s="123">
        <v>0</v>
      </c>
      <c r="U19" s="123">
        <v>0</v>
      </c>
      <c r="V19" s="123">
        <v>0</v>
      </c>
      <c r="W19" s="123">
        <v>0</v>
      </c>
      <c r="X19" s="217">
        <f t="shared" si="3"/>
        <v>0</v>
      </c>
      <c r="Y19" s="123">
        <v>0</v>
      </c>
      <c r="Z19" s="123">
        <v>0</v>
      </c>
      <c r="AA19" s="123">
        <v>0</v>
      </c>
      <c r="AB19" s="123">
        <v>0</v>
      </c>
      <c r="AC19" s="123">
        <v>0</v>
      </c>
      <c r="AD19" s="123">
        <v>0</v>
      </c>
      <c r="AE19" s="217">
        <f t="shared" si="4"/>
        <v>0</v>
      </c>
      <c r="AF19" s="67">
        <f t="shared" si="5"/>
        <v>0</v>
      </c>
      <c r="AG19" s="67">
        <f t="shared" si="6"/>
        <v>0</v>
      </c>
      <c r="AH19" s="67">
        <f t="shared" si="7"/>
        <v>0</v>
      </c>
      <c r="AI19" s="67">
        <f t="shared" si="8"/>
        <v>0</v>
      </c>
      <c r="AJ19" s="67">
        <f t="shared" si="9"/>
        <v>0</v>
      </c>
      <c r="AK19" s="67">
        <f t="shared" si="10"/>
        <v>0</v>
      </c>
      <c r="AL19" s="364"/>
      <c r="AM19" s="79"/>
      <c r="AN19" s="79"/>
      <c r="AO19" s="79"/>
      <c r="AP19" s="79"/>
      <c r="AQ19" s="79"/>
      <c r="AR19" s="79"/>
      <c r="AS19" s="79"/>
      <c r="AT19" s="79"/>
    </row>
    <row r="20" spans="1:46" ht="18.5" x14ac:dyDescent="0.45">
      <c r="C20" s="126"/>
      <c r="D20" s="182"/>
      <c r="E20" s="182"/>
      <c r="F20" s="182"/>
      <c r="G20" s="182"/>
      <c r="H20" s="182"/>
      <c r="I20" s="182"/>
      <c r="J20" s="225"/>
      <c r="K20" s="178"/>
      <c r="L20" s="178"/>
      <c r="M20" s="178"/>
      <c r="N20" s="198"/>
      <c r="O20" s="198"/>
      <c r="P20" s="178"/>
    </row>
    <row r="21" spans="1:46" ht="15.5" x14ac:dyDescent="0.35">
      <c r="B21" s="206" t="s">
        <v>101</v>
      </c>
      <c r="C21" s="127"/>
      <c r="D21" s="80"/>
      <c r="E21" s="80"/>
      <c r="F21" s="80"/>
      <c r="G21" s="80"/>
      <c r="H21" s="80"/>
      <c r="I21" s="80"/>
      <c r="J21" s="219"/>
      <c r="K21" s="80"/>
      <c r="L21" s="80"/>
      <c r="M21" s="80"/>
      <c r="N21" s="199"/>
      <c r="O21" s="199"/>
      <c r="P21" s="80"/>
    </row>
    <row r="22" spans="1:46" ht="15.5" x14ac:dyDescent="0.35">
      <c r="B22" s="207" t="s">
        <v>95</v>
      </c>
      <c r="C22" s="128"/>
      <c r="D22" s="180"/>
      <c r="E22" s="180"/>
      <c r="F22" s="80"/>
      <c r="G22" s="145"/>
      <c r="H22" s="145"/>
      <c r="I22" s="145"/>
      <c r="J22" s="226"/>
      <c r="K22" s="144"/>
      <c r="L22" s="144"/>
      <c r="M22" s="144"/>
      <c r="N22" s="199"/>
      <c r="O22" s="199"/>
      <c r="P22" s="80"/>
    </row>
    <row r="23" spans="1:46" ht="15.5" x14ac:dyDescent="0.35">
      <c r="B23" s="207" t="s">
        <v>96</v>
      </c>
      <c r="C23" s="129"/>
      <c r="D23" s="80"/>
      <c r="E23" s="80"/>
      <c r="F23" s="80"/>
      <c r="G23" s="146"/>
      <c r="H23" s="146"/>
      <c r="I23" s="146"/>
      <c r="J23" s="227"/>
      <c r="K23" s="144"/>
      <c r="L23" s="144"/>
      <c r="M23" s="144"/>
      <c r="N23" s="199"/>
      <c r="O23" s="199"/>
      <c r="P23" s="80"/>
    </row>
    <row r="24" spans="1:46" ht="15.5" x14ac:dyDescent="0.35">
      <c r="B24" s="207" t="s">
        <v>97</v>
      </c>
      <c r="C24" s="129"/>
      <c r="D24" s="80"/>
      <c r="E24" s="80"/>
      <c r="F24" s="80"/>
      <c r="G24" s="146"/>
      <c r="H24" s="146"/>
      <c r="I24" s="146"/>
      <c r="J24" s="227"/>
      <c r="K24" s="144"/>
      <c r="L24" s="144"/>
      <c r="M24" s="144"/>
      <c r="N24" s="199"/>
      <c r="O24" s="199"/>
      <c r="P24" s="80"/>
    </row>
    <row r="25" spans="1:46" ht="15.5" x14ac:dyDescent="0.35">
      <c r="B25" s="207" t="s">
        <v>98</v>
      </c>
      <c r="C25" s="129"/>
      <c r="D25" s="80"/>
      <c r="E25" s="80"/>
      <c r="F25" s="80"/>
      <c r="G25" s="146"/>
      <c r="H25" s="146"/>
      <c r="I25" s="146"/>
      <c r="J25" s="227"/>
      <c r="K25" s="144"/>
      <c r="L25" s="144"/>
      <c r="M25" s="144"/>
      <c r="N25" s="199"/>
      <c r="O25" s="199"/>
      <c r="P25" s="80"/>
    </row>
    <row r="26" spans="1:46" x14ac:dyDescent="0.35">
      <c r="B26" s="207" t="s">
        <v>99</v>
      </c>
    </row>
    <row r="27" spans="1:46" x14ac:dyDescent="0.35">
      <c r="B27" s="207" t="s">
        <v>100</v>
      </c>
    </row>
    <row r="29" spans="1:46" x14ac:dyDescent="0.35">
      <c r="B29" s="208" t="s">
        <v>121</v>
      </c>
    </row>
    <row r="30" spans="1:46" x14ac:dyDescent="0.35">
      <c r="B30" s="209"/>
    </row>
    <row r="31" spans="1:46" x14ac:dyDescent="0.35">
      <c r="B31" s="209" t="s">
        <v>122</v>
      </c>
    </row>
    <row r="32" spans="1:46" x14ac:dyDescent="0.35">
      <c r="B32" s="210" t="s">
        <v>123</v>
      </c>
    </row>
    <row r="33" spans="2:2" x14ac:dyDescent="0.35">
      <c r="B33" s="210" t="s">
        <v>124</v>
      </c>
    </row>
    <row r="34" spans="2:2" x14ac:dyDescent="0.35">
      <c r="B34" s="210" t="s">
        <v>125</v>
      </c>
    </row>
    <row r="35" spans="2:2" x14ac:dyDescent="0.35">
      <c r="B35" s="210" t="s">
        <v>126</v>
      </c>
    </row>
    <row r="36" spans="2:2" ht="26" x14ac:dyDescent="0.35">
      <c r="B36" s="210" t="s">
        <v>127</v>
      </c>
    </row>
    <row r="37" spans="2:2" x14ac:dyDescent="0.35">
      <c r="B37" s="210" t="s">
        <v>128</v>
      </c>
    </row>
    <row r="38" spans="2:2" ht="26" x14ac:dyDescent="0.35">
      <c r="B38" s="210" t="s">
        <v>129</v>
      </c>
    </row>
    <row r="39" spans="2:2" ht="26" x14ac:dyDescent="0.35">
      <c r="B39" s="210" t="s">
        <v>130</v>
      </c>
    </row>
    <row r="40" spans="2:2" x14ac:dyDescent="0.35">
      <c r="B40" s="211"/>
    </row>
    <row r="41" spans="2:2" x14ac:dyDescent="0.35">
      <c r="B41" s="209" t="s">
        <v>131</v>
      </c>
    </row>
    <row r="42" spans="2:2" x14ac:dyDescent="0.35">
      <c r="B42" s="210" t="s">
        <v>123</v>
      </c>
    </row>
    <row r="43" spans="2:2" x14ac:dyDescent="0.35">
      <c r="B43" s="210" t="s">
        <v>124</v>
      </c>
    </row>
    <row r="44" spans="2:2" x14ac:dyDescent="0.35">
      <c r="B44" s="210" t="s">
        <v>125</v>
      </c>
    </row>
    <row r="45" spans="2:2" ht="15" customHeight="1" x14ac:dyDescent="0.35">
      <c r="B45" s="212" t="s">
        <v>132</v>
      </c>
    </row>
    <row r="46" spans="2:2" x14ac:dyDescent="0.35">
      <c r="B46" s="210" t="s">
        <v>126</v>
      </c>
    </row>
    <row r="47" spans="2:2" x14ac:dyDescent="0.35">
      <c r="B47" s="210" t="s">
        <v>133</v>
      </c>
    </row>
    <row r="48" spans="2:2" ht="26" x14ac:dyDescent="0.35">
      <c r="B48" s="210" t="s">
        <v>127</v>
      </c>
    </row>
    <row r="49" spans="2:2" x14ac:dyDescent="0.35">
      <c r="B49" s="210" t="s">
        <v>128</v>
      </c>
    </row>
  </sheetData>
  <mergeCells count="10">
    <mergeCell ref="AL2:AS2"/>
    <mergeCell ref="D2:I2"/>
    <mergeCell ref="K2:P2"/>
    <mergeCell ref="R2:W2"/>
    <mergeCell ref="Y2:AD2"/>
    <mergeCell ref="AF2:AK2"/>
    <mergeCell ref="J2:J3"/>
    <mergeCell ref="Q2:Q3"/>
    <mergeCell ref="X2:X3"/>
    <mergeCell ref="AE2:AE3"/>
  </mergeCells>
  <conditionalFormatting sqref="AR18">
    <cfRule type="iconSet" priority="79">
      <iconSet iconSet="3TrafficLights2">
        <cfvo type="percent" val="0"/>
        <cfvo type="percent" val="33"/>
        <cfvo type="num" val="300"/>
      </iconSet>
    </cfRule>
  </conditionalFormatting>
  <conditionalFormatting sqref="D5 P5 W5 AD5 I5 K5 R5 Y5">
    <cfRule type="colorScale" priority="6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5:H5">
    <cfRule type="colorScale" priority="4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5:H5">
    <cfRule type="colorScale" priority="5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5:H5">
    <cfRule type="colorScale" priority="5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5:O5">
    <cfRule type="colorScale" priority="4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5:O5">
    <cfRule type="colorScale" priority="4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5:O5">
    <cfRule type="colorScale" priority="4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5:V5">
    <cfRule type="colorScale" priority="4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5:V5">
    <cfRule type="colorScale" priority="4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5:V5">
    <cfRule type="colorScale" priority="4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5:AC5">
    <cfRule type="colorScale" priority="4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5:AC5">
    <cfRule type="colorScale" priority="4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5:AC5">
    <cfRule type="colorScale" priority="4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4">
    <cfRule type="colorScale" priority="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5">
    <cfRule type="colorScale" priority="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4">
    <cfRule type="colorScale" priority="2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5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X4">
    <cfRule type="colorScale" priority="2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X5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4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5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4:I4"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4:P4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4:W4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Y4:AD4">
    <cfRule type="colorScale" priority="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R7:AR11 AR13:AR17">
    <cfRule type="iconSet" priority="887">
      <iconSet iconSet="3TrafficLights2">
        <cfvo type="percent" val="0"/>
        <cfvo type="percent" val="33"/>
        <cfvo type="num" val="300"/>
      </iconSet>
    </cfRule>
  </conditionalFormatting>
  <conditionalFormatting sqref="AR19">
    <cfRule type="iconSet" priority="888">
      <iconSet iconSet="3TrafficLights2">
        <cfvo type="percent" val="0"/>
        <cfvo type="percent" val="33"/>
        <cfvo type="num" val="300"/>
      </iconSet>
    </cfRule>
  </conditionalFormatting>
  <conditionalFormatting sqref="AE7:AE19">
    <cfRule type="colorScale" priority="88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7:AK7 AF8:AF19 AH8:AI19 AK8:AK19">
    <cfRule type="colorScale" priority="89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D7:AD19 P7:Q19 W7:X19 D7:J19">
    <cfRule type="colorScale" priority="89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7:O19">
    <cfRule type="colorScale" priority="89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7:V19">
    <cfRule type="colorScale" priority="89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Y7:AC19">
    <cfRule type="colorScale" priority="90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4:AK7 AF8:AF19 AH8:AI19 AK8:AK19">
    <cfRule type="colorScale" priority="90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7:H11 P8:Q19 W8:X19 AD8:AD19 D8:J19">
    <cfRule type="colorScale" priority="90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7:I19">
    <cfRule type="colorScale" priority="9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G8:AG19">
    <cfRule type="colorScale" priority="9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J8:AJ19">
    <cfRule type="colorScale" priority="9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R12">
    <cfRule type="iconSet" priority="1">
      <iconSet iconSet="3TrafficLights2">
        <cfvo type="percent" val="0"/>
        <cfvo type="percent" val="33"/>
        <cfvo type="num" val="30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I33"/>
  <sheetViews>
    <sheetView topLeftCell="B1" zoomScale="106" zoomScaleNormal="106" zoomScalePageLayoutView="106" workbookViewId="0">
      <pane ySplit="3" topLeftCell="A4" activePane="bottomLeft" state="frozen"/>
      <selection activeCell="C2" sqref="C2:E2"/>
      <selection pane="bottomLeft" activeCell="B2" sqref="B2"/>
    </sheetView>
  </sheetViews>
  <sheetFormatPr defaultColWidth="8.81640625" defaultRowHeight="14.5" x14ac:dyDescent="0.35"/>
  <cols>
    <col min="1" max="1" width="4.1796875" style="43" customWidth="1"/>
    <col min="2" max="2" width="32.26953125" style="59" customWidth="1"/>
    <col min="3" max="3" width="8.453125" style="59" hidden="1" customWidth="1"/>
    <col min="4" max="9" width="3.26953125" style="59" customWidth="1"/>
    <col min="10" max="10" width="8.54296875" style="102" customWidth="1"/>
    <col min="11" max="16" width="3.26953125" style="59" customWidth="1"/>
    <col min="17" max="17" width="9" style="102" customWidth="1"/>
    <col min="18" max="23" width="3.26953125" style="59" customWidth="1"/>
    <col min="24" max="24" width="9.1796875" style="102" customWidth="1"/>
    <col min="25" max="30" width="3.26953125" style="59" customWidth="1"/>
    <col min="31" max="31" width="9" style="102" customWidth="1"/>
    <col min="32" max="37" width="4.1796875" style="59" customWidth="1"/>
    <col min="38" max="38" width="7.7265625" style="59" customWidth="1"/>
    <col min="39" max="43" width="5.453125" style="59" customWidth="1"/>
    <col min="44" max="44" width="8.81640625" style="59"/>
    <col min="45" max="45" width="10.26953125" style="125" customWidth="1"/>
    <col min="46" max="46" width="14.453125" style="59" customWidth="1"/>
    <col min="47" max="16384" width="8.81640625" style="59"/>
  </cols>
  <sheetData>
    <row r="1" spans="1:87" s="42" customFormat="1" ht="26" x14ac:dyDescent="0.6">
      <c r="A1" s="103" t="s">
        <v>35</v>
      </c>
      <c r="B1" s="40"/>
      <c r="C1" s="40"/>
      <c r="D1" s="40"/>
      <c r="E1" s="40"/>
      <c r="F1" s="40"/>
      <c r="G1" s="40"/>
      <c r="H1" s="40"/>
      <c r="I1" s="40"/>
      <c r="J1" s="41"/>
      <c r="K1" s="40"/>
      <c r="L1" s="40"/>
      <c r="M1" s="40"/>
      <c r="N1" s="40"/>
      <c r="O1" s="40"/>
      <c r="P1" s="40"/>
      <c r="Q1" s="41"/>
      <c r="R1" s="40"/>
      <c r="S1" s="40"/>
      <c r="T1" s="40"/>
      <c r="U1" s="40"/>
      <c r="V1" s="40"/>
      <c r="W1" s="40"/>
      <c r="X1" s="41"/>
      <c r="Y1" s="40"/>
      <c r="Z1" s="40"/>
      <c r="AA1" s="40"/>
      <c r="AB1" s="40"/>
      <c r="AC1" s="40"/>
      <c r="AD1" s="40"/>
      <c r="AE1" s="41"/>
      <c r="AF1" s="40"/>
      <c r="AG1" s="40"/>
      <c r="AH1" s="40"/>
      <c r="AI1" s="40"/>
      <c r="AJ1" s="40"/>
      <c r="AK1" s="40"/>
      <c r="AL1" s="104"/>
      <c r="AM1" s="104"/>
      <c r="AN1" s="104"/>
      <c r="AO1" s="104"/>
      <c r="AP1" s="104"/>
      <c r="AQ1" s="104"/>
      <c r="AR1" s="104"/>
      <c r="AS1" s="104"/>
      <c r="AT1" s="104"/>
    </row>
    <row r="2" spans="1:87" s="51" customFormat="1" ht="18.5" x14ac:dyDescent="0.45">
      <c r="A2" s="43"/>
      <c r="B2" s="44" t="s">
        <v>256</v>
      </c>
      <c r="C2" s="44"/>
      <c r="D2" s="398"/>
      <c r="E2" s="399"/>
      <c r="F2" s="399"/>
      <c r="G2" s="406"/>
      <c r="H2" s="406"/>
      <c r="I2" s="406"/>
      <c r="J2" s="402"/>
      <c r="K2" s="398">
        <v>2019</v>
      </c>
      <c r="L2" s="406"/>
      <c r="M2" s="406"/>
      <c r="N2" s="406"/>
      <c r="O2" s="406"/>
      <c r="P2" s="406"/>
      <c r="Q2" s="402" t="s">
        <v>141</v>
      </c>
      <c r="R2" s="398">
        <v>2020</v>
      </c>
      <c r="S2" s="406"/>
      <c r="T2" s="406"/>
      <c r="U2" s="406"/>
      <c r="V2" s="406"/>
      <c r="W2" s="406"/>
      <c r="X2" s="402" t="s">
        <v>141</v>
      </c>
      <c r="Y2" s="398">
        <v>2021</v>
      </c>
      <c r="Z2" s="406"/>
      <c r="AA2" s="406"/>
      <c r="AB2" s="406"/>
      <c r="AC2" s="406"/>
      <c r="AD2" s="406"/>
      <c r="AE2" s="402" t="s">
        <v>141</v>
      </c>
      <c r="AF2" s="407" t="s">
        <v>36</v>
      </c>
      <c r="AG2" s="400"/>
      <c r="AH2" s="400"/>
      <c r="AI2" s="406"/>
      <c r="AJ2" s="406"/>
      <c r="AK2" s="406"/>
      <c r="AL2" s="401"/>
      <c r="AM2" s="401"/>
      <c r="AN2" s="401"/>
      <c r="AO2" s="401"/>
      <c r="AP2" s="401"/>
      <c r="AQ2" s="401"/>
      <c r="AR2" s="401"/>
      <c r="AS2" s="401"/>
      <c r="AT2" s="50"/>
    </row>
    <row r="3" spans="1:87" ht="15" customHeight="1" x14ac:dyDescent="0.35">
      <c r="B3" s="52" t="s">
        <v>20</v>
      </c>
      <c r="C3" s="52" t="s">
        <v>21</v>
      </c>
      <c r="D3" s="130"/>
      <c r="E3" s="131"/>
      <c r="F3" s="132"/>
      <c r="G3" s="55"/>
      <c r="H3" s="55"/>
      <c r="I3" s="55"/>
      <c r="J3" s="403"/>
      <c r="K3" s="130" t="s">
        <v>39</v>
      </c>
      <c r="L3" s="131" t="s">
        <v>38</v>
      </c>
      <c r="M3" s="132" t="s">
        <v>37</v>
      </c>
      <c r="N3" s="55" t="s">
        <v>117</v>
      </c>
      <c r="O3" s="55" t="s">
        <v>41</v>
      </c>
      <c r="P3" s="55" t="s">
        <v>40</v>
      </c>
      <c r="Q3" s="403"/>
      <c r="R3" s="130" t="s">
        <v>39</v>
      </c>
      <c r="S3" s="131" t="s">
        <v>38</v>
      </c>
      <c r="T3" s="132" t="s">
        <v>37</v>
      </c>
      <c r="U3" s="55" t="s">
        <v>117</v>
      </c>
      <c r="V3" s="55" t="s">
        <v>41</v>
      </c>
      <c r="W3" s="55" t="s">
        <v>40</v>
      </c>
      <c r="X3" s="403"/>
      <c r="Y3" s="130" t="s">
        <v>39</v>
      </c>
      <c r="Z3" s="131" t="s">
        <v>38</v>
      </c>
      <c r="AA3" s="132" t="s">
        <v>37</v>
      </c>
      <c r="AB3" s="55" t="s">
        <v>117</v>
      </c>
      <c r="AC3" s="55" t="s">
        <v>41</v>
      </c>
      <c r="AD3" s="55" t="s">
        <v>40</v>
      </c>
      <c r="AE3" s="403"/>
      <c r="AF3" s="130" t="s">
        <v>39</v>
      </c>
      <c r="AG3" s="131" t="s">
        <v>38</v>
      </c>
      <c r="AH3" s="132" t="s">
        <v>37</v>
      </c>
      <c r="AI3" s="55" t="s">
        <v>117</v>
      </c>
      <c r="AJ3" s="55" t="s">
        <v>41</v>
      </c>
      <c r="AK3" s="55" t="s">
        <v>40</v>
      </c>
      <c r="AL3" s="58" t="s">
        <v>242</v>
      </c>
      <c r="AM3" s="58"/>
      <c r="AN3" s="58"/>
      <c r="AO3" s="58"/>
      <c r="AP3" s="105"/>
      <c r="AQ3" s="105"/>
      <c r="AR3" s="58"/>
      <c r="AS3" s="58"/>
      <c r="AT3" s="58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</row>
    <row r="4" spans="1:87" ht="15" customHeight="1" x14ac:dyDescent="0.35">
      <c r="B4" s="134" t="s">
        <v>42</v>
      </c>
      <c r="C4" s="52"/>
      <c r="D4" s="192"/>
      <c r="E4" s="192"/>
      <c r="F4" s="192"/>
      <c r="G4" s="192"/>
      <c r="H4" s="192"/>
      <c r="I4" s="192"/>
      <c r="J4" s="217"/>
      <c r="K4" s="192">
        <f>SUMIF('Produção Científica'!$I7:$I19,"=1",K7:K19)</f>
        <v>0</v>
      </c>
      <c r="L4" s="192">
        <f>SUMIF('Produção Científica'!$I7:$I19,"=1",L7:L19)</f>
        <v>0</v>
      </c>
      <c r="M4" s="192">
        <f>SUMIF('Produção Científica'!$I7:$I19,"=1",M7:M19)</f>
        <v>0</v>
      </c>
      <c r="N4" s="192">
        <f>SUMIF('Produção Científica'!$I7:$I19,"=1",N7:N19)</f>
        <v>0</v>
      </c>
      <c r="O4" s="192">
        <f>SUMIF('Produção Científica'!$I7:$I19,"=1",O7:O19)</f>
        <v>0</v>
      </c>
      <c r="P4" s="192">
        <f>SUMIF('Produção Científica'!$I7:$I19,"=1",P7:P19)</f>
        <v>0</v>
      </c>
      <c r="Q4" s="217">
        <f>(K4*100)+(L4*85)+(M4*70)+(N4*55)+(O4*40)+(P4*25)</f>
        <v>0</v>
      </c>
      <c r="R4" s="192">
        <f>SUMIF('Produção Científica'!$I7:$I19,"=1",R7:R19)</f>
        <v>0</v>
      </c>
      <c r="S4" s="192">
        <f>SUMIF('Produção Científica'!$I7:$I19,"=1",S7:S19)</f>
        <v>0</v>
      </c>
      <c r="T4" s="192">
        <f>SUMIF('Produção Científica'!$I7:$I19,"=1",T7:T19)</f>
        <v>0</v>
      </c>
      <c r="U4" s="192">
        <f>SUMIF('Produção Científica'!$I7:$I19,"=1",U7:U19)</f>
        <v>0</v>
      </c>
      <c r="V4" s="192">
        <f>SUMIF('Produção Científica'!$I7:$I19,"=1",V7:V19)</f>
        <v>0</v>
      </c>
      <c r="W4" s="192">
        <f>SUMIF('Produção Científica'!$I7:$I19,"=1",W7:W19)</f>
        <v>0</v>
      </c>
      <c r="X4" s="217">
        <f>(R4*100)+(S4*85)+(T4*70)+(U4*55)+(V4*40)+(W4*25)</f>
        <v>0</v>
      </c>
      <c r="Y4" s="192">
        <f>SUMIF('Produção Científica'!$I7:$I19,"=1",Y7:Y19)</f>
        <v>0</v>
      </c>
      <c r="Z4" s="192">
        <f>SUMIF('Produção Científica'!$I7:$I19,"=1",Z7:Z19)</f>
        <v>0</v>
      </c>
      <c r="AA4" s="192">
        <f>SUMIF('Produção Científica'!$I7:$I19,"=1",AA7:AA19)</f>
        <v>0</v>
      </c>
      <c r="AB4" s="192">
        <f>SUMIF('Produção Científica'!$I7:$I19,"=1",AB7:AB19)</f>
        <v>0</v>
      </c>
      <c r="AC4" s="192">
        <f>SUMIF('Produção Científica'!$I7:$I19,"=1",AC7:AC19)</f>
        <v>0</v>
      </c>
      <c r="AD4" s="192">
        <f>SUMIF('Produção Científica'!$I7:$I19,"=1",AD7:AD19)</f>
        <v>0</v>
      </c>
      <c r="AE4" s="217">
        <f>(Y4*100)+(Z4*85)+(AA4*70)+(AB4*55)+(AC4*40)+(AD4*25)</f>
        <v>0</v>
      </c>
      <c r="AF4" s="136">
        <f t="shared" ref="AF4:AK5" si="0">D4+K4+R4+Y4</f>
        <v>0</v>
      </c>
      <c r="AG4" s="136">
        <f t="shared" si="0"/>
        <v>0</v>
      </c>
      <c r="AH4" s="136">
        <f t="shared" si="0"/>
        <v>0</v>
      </c>
      <c r="AI4" s="136">
        <f t="shared" si="0"/>
        <v>0</v>
      </c>
      <c r="AJ4" s="136">
        <f t="shared" si="0"/>
        <v>0</v>
      </c>
      <c r="AK4" s="136">
        <f t="shared" si="0"/>
        <v>0</v>
      </c>
      <c r="AL4" s="58"/>
      <c r="AM4" s="58"/>
      <c r="AN4" s="58"/>
      <c r="AO4" s="58"/>
      <c r="AP4" s="105"/>
      <c r="AQ4" s="105"/>
      <c r="AR4" s="58"/>
      <c r="AS4" s="58"/>
      <c r="AT4" s="58"/>
      <c r="AU4" s="133"/>
      <c r="AV4" s="133"/>
      <c r="AW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</row>
    <row r="5" spans="1:87" ht="15" customHeight="1" x14ac:dyDescent="0.35">
      <c r="B5" s="134" t="s">
        <v>43</v>
      </c>
      <c r="C5" s="52"/>
      <c r="D5" s="107"/>
      <c r="E5" s="107"/>
      <c r="F5" s="107"/>
      <c r="G5" s="108"/>
      <c r="H5" s="108"/>
      <c r="I5" s="108"/>
      <c r="J5" s="217"/>
      <c r="K5" s="108">
        <v>0</v>
      </c>
      <c r="L5" s="108">
        <v>0</v>
      </c>
      <c r="M5" s="108">
        <v>0</v>
      </c>
      <c r="N5" s="108">
        <v>0</v>
      </c>
      <c r="O5" s="108">
        <v>0</v>
      </c>
      <c r="P5" s="108">
        <v>0</v>
      </c>
      <c r="Q5" s="217">
        <f>(K5*100)+(L5*85)+(M5*70)+(N5*55)+(O5*40)+(P5*25)</f>
        <v>0</v>
      </c>
      <c r="R5" s="108">
        <v>0</v>
      </c>
      <c r="S5" s="108">
        <v>0</v>
      </c>
      <c r="T5" s="108">
        <v>0</v>
      </c>
      <c r="U5" s="108">
        <v>0</v>
      </c>
      <c r="V5" s="108">
        <v>0</v>
      </c>
      <c r="W5" s="108">
        <v>0</v>
      </c>
      <c r="X5" s="217">
        <f>(R5*100)+(S5*85)+(T5*70)+(U5*55)+(V5*40)+(W5*25)</f>
        <v>0</v>
      </c>
      <c r="Y5" s="108">
        <v>0</v>
      </c>
      <c r="Z5" s="108">
        <v>0</v>
      </c>
      <c r="AA5" s="108">
        <v>0</v>
      </c>
      <c r="AB5" s="108">
        <v>0</v>
      </c>
      <c r="AC5" s="108">
        <v>0</v>
      </c>
      <c r="AD5" s="108">
        <v>0</v>
      </c>
      <c r="AE5" s="217">
        <f>(Y5*100)+(Z5*85)+(AA5*70)+(AB5*55)+(AC5*40)+(AD5*25)</f>
        <v>0</v>
      </c>
      <c r="AF5" s="136">
        <f t="shared" si="0"/>
        <v>0</v>
      </c>
      <c r="AG5" s="136">
        <f t="shared" si="0"/>
        <v>0</v>
      </c>
      <c r="AH5" s="136">
        <f t="shared" si="0"/>
        <v>0</v>
      </c>
      <c r="AI5" s="136">
        <f t="shared" si="0"/>
        <v>0</v>
      </c>
      <c r="AJ5" s="136">
        <f t="shared" si="0"/>
        <v>0</v>
      </c>
      <c r="AK5" s="136">
        <f t="shared" si="0"/>
        <v>0</v>
      </c>
      <c r="AL5" s="58"/>
      <c r="AM5" s="58"/>
      <c r="AN5" s="58"/>
      <c r="AO5" s="58"/>
      <c r="AP5" s="105"/>
      <c r="AQ5" s="22"/>
      <c r="AR5" s="58"/>
      <c r="AS5" s="58"/>
      <c r="AT5" s="58"/>
    </row>
    <row r="6" spans="1:87" ht="9" customHeight="1" x14ac:dyDescent="0.35">
      <c r="B6" s="113"/>
      <c r="C6" s="114"/>
      <c r="D6" s="114"/>
      <c r="E6" s="114"/>
      <c r="F6" s="114"/>
      <c r="G6" s="137"/>
      <c r="H6" s="137"/>
      <c r="I6" s="137"/>
      <c r="J6" s="116"/>
      <c r="K6" s="137"/>
      <c r="L6" s="137"/>
      <c r="M6" s="137"/>
      <c r="N6" s="118"/>
      <c r="O6" s="118"/>
      <c r="P6" s="119"/>
      <c r="Q6" s="228"/>
      <c r="R6" s="138"/>
      <c r="S6" s="138"/>
      <c r="T6" s="138"/>
      <c r="U6" s="118"/>
      <c r="V6" s="118"/>
      <c r="W6" s="119"/>
      <c r="X6" s="228"/>
      <c r="Y6" s="139"/>
      <c r="Z6" s="139"/>
      <c r="AA6" s="139"/>
      <c r="AB6" s="117"/>
      <c r="AC6" s="118"/>
      <c r="AD6" s="119"/>
      <c r="AE6" s="228"/>
      <c r="AF6" s="121"/>
      <c r="AG6" s="121"/>
      <c r="AH6" s="73"/>
      <c r="AI6" s="121"/>
      <c r="AJ6" s="121"/>
      <c r="AK6" s="121"/>
      <c r="AL6" s="58"/>
      <c r="AM6" s="58"/>
      <c r="AN6" s="58"/>
      <c r="AO6" s="58"/>
      <c r="AP6" s="58"/>
      <c r="AQ6" s="58"/>
      <c r="AR6" s="58"/>
      <c r="AS6" s="58"/>
      <c r="AT6" s="58"/>
    </row>
    <row r="7" spans="1:87" ht="15" customHeight="1" x14ac:dyDescent="0.35">
      <c r="A7" s="43">
        <v>1</v>
      </c>
      <c r="B7" s="140" t="str">
        <f>'Produção Científica'!B7</f>
        <v>ALEXANDRE WALMOTT BORGES</v>
      </c>
      <c r="C7" s="141"/>
      <c r="D7" s="107"/>
      <c r="E7" s="107"/>
      <c r="F7" s="107"/>
      <c r="G7" s="107"/>
      <c r="H7" s="107"/>
      <c r="I7" s="107"/>
      <c r="J7" s="217"/>
      <c r="K7" s="123">
        <v>0</v>
      </c>
      <c r="L7" s="123">
        <v>0</v>
      </c>
      <c r="M7" s="142">
        <v>0</v>
      </c>
      <c r="N7" s="123">
        <v>0</v>
      </c>
      <c r="O7" s="123">
        <v>0</v>
      </c>
      <c r="P7" s="123">
        <v>0</v>
      </c>
      <c r="Q7" s="217">
        <f>(K7*100)+(L7*85)+(M7*70)+(N7*55)+(O7*40)+(P7*25)</f>
        <v>0</v>
      </c>
      <c r="R7" s="123">
        <v>0</v>
      </c>
      <c r="S7" s="123">
        <v>0</v>
      </c>
      <c r="T7" s="142">
        <v>0</v>
      </c>
      <c r="U7" s="123">
        <v>0</v>
      </c>
      <c r="V7" s="123">
        <v>0</v>
      </c>
      <c r="W7" s="123">
        <v>0</v>
      </c>
      <c r="X7" s="217">
        <f>(R7*100)+(S7*85)+(T7*70)+(U7*55)+(V7*40)+(W7*25)</f>
        <v>0</v>
      </c>
      <c r="Y7" s="123">
        <v>0</v>
      </c>
      <c r="Z7" s="123">
        <v>0</v>
      </c>
      <c r="AA7" s="142">
        <v>0</v>
      </c>
      <c r="AB7" s="123">
        <v>0</v>
      </c>
      <c r="AC7" s="123">
        <v>0</v>
      </c>
      <c r="AD7" s="123">
        <v>0</v>
      </c>
      <c r="AE7" s="217">
        <f>(Y7*100)+(Z7*85)+(AA7*70)+(AB7*55)+(AC7*40)+(AD7*25)</f>
        <v>0</v>
      </c>
      <c r="AF7" s="136">
        <f t="shared" ref="AF7:AF19" si="1">D7+K7+R7+Y7</f>
        <v>0</v>
      </c>
      <c r="AG7" s="136">
        <f t="shared" ref="AG7:AG19" si="2">E7+L7+S7+Z7</f>
        <v>0</v>
      </c>
      <c r="AH7" s="136">
        <f t="shared" ref="AH7:AH19" si="3">F7+M7+T7+AA7</f>
        <v>0</v>
      </c>
      <c r="AI7" s="136">
        <f t="shared" ref="AI7:AI19" si="4">G7+N7+U7+AB7</f>
        <v>0</v>
      </c>
      <c r="AJ7" s="136">
        <f t="shared" ref="AJ7:AJ19" si="5">H7+O7+V7+AC7</f>
        <v>0</v>
      </c>
      <c r="AK7" s="136">
        <f t="shared" ref="AK7:AK19" si="6">I7+P7+W7+AD7</f>
        <v>0</v>
      </c>
      <c r="AL7" s="79"/>
      <c r="AM7" s="79"/>
      <c r="AN7" s="79"/>
      <c r="AO7" s="79"/>
      <c r="AP7" s="79"/>
      <c r="AQ7" s="79"/>
      <c r="AR7" s="79"/>
      <c r="AS7" s="79"/>
      <c r="AT7" s="79"/>
    </row>
    <row r="8" spans="1:87" ht="15" customHeight="1" x14ac:dyDescent="0.35">
      <c r="A8" s="43">
        <v>2</v>
      </c>
      <c r="B8" s="140">
        <f>'Produção Científica'!B8</f>
        <v>0</v>
      </c>
      <c r="C8" s="143"/>
      <c r="D8" s="107"/>
      <c r="E8" s="107"/>
      <c r="F8" s="107"/>
      <c r="G8" s="107"/>
      <c r="H8" s="107"/>
      <c r="I8" s="107"/>
      <c r="J8" s="217"/>
      <c r="K8" s="123">
        <v>0</v>
      </c>
      <c r="L8" s="123">
        <v>0</v>
      </c>
      <c r="M8" s="142">
        <v>0</v>
      </c>
      <c r="N8" s="123">
        <v>0</v>
      </c>
      <c r="O8" s="123">
        <v>0</v>
      </c>
      <c r="P8" s="123">
        <v>0</v>
      </c>
      <c r="Q8" s="217">
        <f t="shared" ref="Q8:Q19" si="7">(K8*100)+(L8*85)+(M8*70)+(N8*55)+(O8*40)+(P8*25)</f>
        <v>0</v>
      </c>
      <c r="R8" s="123">
        <v>0</v>
      </c>
      <c r="S8" s="123">
        <v>0</v>
      </c>
      <c r="T8" s="142">
        <v>0</v>
      </c>
      <c r="U8" s="123">
        <v>0</v>
      </c>
      <c r="V8" s="123">
        <v>0</v>
      </c>
      <c r="W8" s="123">
        <v>0</v>
      </c>
      <c r="X8" s="217">
        <f t="shared" ref="X8:X19" si="8">(R8*100)+(S8*85)+(T8*70)+(U8*55)+(V8*40)+(W8*25)</f>
        <v>0</v>
      </c>
      <c r="Y8" s="123">
        <v>0</v>
      </c>
      <c r="Z8" s="123">
        <v>0</v>
      </c>
      <c r="AA8" s="142">
        <v>0</v>
      </c>
      <c r="AB8" s="123">
        <v>0</v>
      </c>
      <c r="AC8" s="123">
        <v>0</v>
      </c>
      <c r="AD8" s="123">
        <v>0</v>
      </c>
      <c r="AE8" s="217">
        <f t="shared" ref="AE8:AE19" si="9">(Y8*100)+(Z8*85)+(AA8*70)+(AB8*55)+(AC8*40)+(AD8*25)</f>
        <v>0</v>
      </c>
      <c r="AF8" s="136">
        <f t="shared" si="1"/>
        <v>0</v>
      </c>
      <c r="AG8" s="136">
        <f t="shared" si="2"/>
        <v>0</v>
      </c>
      <c r="AH8" s="136">
        <f t="shared" si="3"/>
        <v>0</v>
      </c>
      <c r="AI8" s="136">
        <f t="shared" si="4"/>
        <v>0</v>
      </c>
      <c r="AJ8" s="136">
        <f t="shared" si="5"/>
        <v>0</v>
      </c>
      <c r="AK8" s="136">
        <f t="shared" si="6"/>
        <v>0</v>
      </c>
      <c r="AL8" s="79"/>
      <c r="AM8" s="79"/>
      <c r="AN8" s="79"/>
      <c r="AO8" s="79"/>
      <c r="AP8" s="79"/>
      <c r="AQ8" s="79"/>
      <c r="AR8" s="79"/>
      <c r="AS8" s="79"/>
      <c r="AT8" s="79"/>
    </row>
    <row r="9" spans="1:87" ht="15" customHeight="1" x14ac:dyDescent="0.35">
      <c r="A9" s="43">
        <v>3</v>
      </c>
      <c r="B9" s="140">
        <f>'Produção Científica'!B9</f>
        <v>0</v>
      </c>
      <c r="C9" s="141"/>
      <c r="D9" s="107"/>
      <c r="E9" s="107"/>
      <c r="F9" s="107"/>
      <c r="G9" s="107"/>
      <c r="H9" s="107"/>
      <c r="I9" s="107"/>
      <c r="J9" s="217"/>
      <c r="K9" s="123">
        <v>0</v>
      </c>
      <c r="L9" s="123">
        <v>0</v>
      </c>
      <c r="M9" s="142">
        <v>0</v>
      </c>
      <c r="N9" s="123">
        <v>0</v>
      </c>
      <c r="O9" s="123">
        <v>0</v>
      </c>
      <c r="P9" s="123">
        <v>0</v>
      </c>
      <c r="Q9" s="217">
        <f t="shared" si="7"/>
        <v>0</v>
      </c>
      <c r="R9" s="123">
        <v>0</v>
      </c>
      <c r="S9" s="123">
        <v>0</v>
      </c>
      <c r="T9" s="142">
        <v>0</v>
      </c>
      <c r="U9" s="123">
        <v>0</v>
      </c>
      <c r="V9" s="123">
        <v>0</v>
      </c>
      <c r="W9" s="123">
        <v>0</v>
      </c>
      <c r="X9" s="217">
        <f t="shared" si="8"/>
        <v>0</v>
      </c>
      <c r="Y9" s="123">
        <v>0</v>
      </c>
      <c r="Z9" s="123">
        <v>0</v>
      </c>
      <c r="AA9" s="142">
        <v>0</v>
      </c>
      <c r="AB9" s="123">
        <v>0</v>
      </c>
      <c r="AC9" s="123">
        <v>0</v>
      </c>
      <c r="AD9" s="123">
        <v>0</v>
      </c>
      <c r="AE9" s="217">
        <f t="shared" si="9"/>
        <v>0</v>
      </c>
      <c r="AF9" s="136">
        <f t="shared" si="1"/>
        <v>0</v>
      </c>
      <c r="AG9" s="136">
        <f t="shared" si="2"/>
        <v>0</v>
      </c>
      <c r="AH9" s="136">
        <f t="shared" si="3"/>
        <v>0</v>
      </c>
      <c r="AI9" s="136">
        <f t="shared" si="4"/>
        <v>0</v>
      </c>
      <c r="AJ9" s="136">
        <f t="shared" si="5"/>
        <v>0</v>
      </c>
      <c r="AK9" s="136">
        <f t="shared" si="6"/>
        <v>0</v>
      </c>
      <c r="AL9" s="79"/>
      <c r="AM9" s="79"/>
      <c r="AN9" s="79"/>
      <c r="AO9" s="79"/>
      <c r="AP9" s="79"/>
      <c r="AQ9" s="79"/>
      <c r="AR9" s="79"/>
      <c r="AS9" s="79"/>
      <c r="AT9" s="79"/>
    </row>
    <row r="10" spans="1:87" ht="15" customHeight="1" x14ac:dyDescent="0.35">
      <c r="A10" s="43">
        <v>4</v>
      </c>
      <c r="B10" s="140">
        <f>'Produção Científica'!B10</f>
        <v>0</v>
      </c>
      <c r="C10" s="143"/>
      <c r="D10" s="107"/>
      <c r="E10" s="107"/>
      <c r="F10" s="107"/>
      <c r="G10" s="107"/>
      <c r="H10" s="107"/>
      <c r="I10" s="107"/>
      <c r="J10" s="217"/>
      <c r="K10" s="123">
        <v>0</v>
      </c>
      <c r="L10" s="123">
        <v>0</v>
      </c>
      <c r="M10" s="142">
        <v>0</v>
      </c>
      <c r="N10" s="123">
        <v>0</v>
      </c>
      <c r="O10" s="123">
        <v>0</v>
      </c>
      <c r="P10" s="123">
        <v>0</v>
      </c>
      <c r="Q10" s="217">
        <f t="shared" si="7"/>
        <v>0</v>
      </c>
      <c r="R10" s="123">
        <v>0</v>
      </c>
      <c r="S10" s="123">
        <v>0</v>
      </c>
      <c r="T10" s="142">
        <v>0</v>
      </c>
      <c r="U10" s="123">
        <v>0</v>
      </c>
      <c r="V10" s="123">
        <v>0</v>
      </c>
      <c r="W10" s="123">
        <v>0</v>
      </c>
      <c r="X10" s="217">
        <f t="shared" si="8"/>
        <v>0</v>
      </c>
      <c r="Y10" s="123">
        <v>0</v>
      </c>
      <c r="Z10" s="123">
        <v>0</v>
      </c>
      <c r="AA10" s="142">
        <v>0</v>
      </c>
      <c r="AB10" s="123">
        <v>0</v>
      </c>
      <c r="AC10" s="123">
        <v>0</v>
      </c>
      <c r="AD10" s="123">
        <v>0</v>
      </c>
      <c r="AE10" s="217">
        <f t="shared" si="9"/>
        <v>0</v>
      </c>
      <c r="AF10" s="136">
        <f t="shared" si="1"/>
        <v>0</v>
      </c>
      <c r="AG10" s="136">
        <f t="shared" si="2"/>
        <v>0</v>
      </c>
      <c r="AH10" s="136">
        <f t="shared" si="3"/>
        <v>0</v>
      </c>
      <c r="AI10" s="136">
        <f t="shared" si="4"/>
        <v>0</v>
      </c>
      <c r="AJ10" s="136">
        <f t="shared" si="5"/>
        <v>0</v>
      </c>
      <c r="AK10" s="136">
        <f t="shared" si="6"/>
        <v>0</v>
      </c>
      <c r="AL10" s="79"/>
      <c r="AM10" s="79"/>
      <c r="AN10" s="79"/>
      <c r="AO10" s="79"/>
      <c r="AP10" s="79"/>
      <c r="AQ10" s="79"/>
      <c r="AR10" s="79"/>
      <c r="AS10" s="79"/>
      <c r="AT10" s="79"/>
    </row>
    <row r="11" spans="1:87" ht="15" customHeight="1" x14ac:dyDescent="0.35">
      <c r="A11" s="43">
        <v>5</v>
      </c>
      <c r="B11" s="140">
        <f>'Produção Científica'!B11</f>
        <v>0</v>
      </c>
      <c r="C11" s="141"/>
      <c r="D11" s="107"/>
      <c r="E11" s="107"/>
      <c r="F11" s="107"/>
      <c r="G11" s="107"/>
      <c r="H11" s="107"/>
      <c r="I11" s="107"/>
      <c r="J11" s="217"/>
      <c r="K11" s="123">
        <v>0</v>
      </c>
      <c r="L11" s="123">
        <v>0</v>
      </c>
      <c r="M11" s="142">
        <v>0</v>
      </c>
      <c r="N11" s="123">
        <v>0</v>
      </c>
      <c r="O11" s="123">
        <v>0</v>
      </c>
      <c r="P11" s="123">
        <v>0</v>
      </c>
      <c r="Q11" s="217">
        <f t="shared" si="7"/>
        <v>0</v>
      </c>
      <c r="R11" s="123">
        <v>0</v>
      </c>
      <c r="S11" s="123">
        <v>0</v>
      </c>
      <c r="T11" s="142">
        <v>0</v>
      </c>
      <c r="U11" s="123">
        <v>0</v>
      </c>
      <c r="V11" s="123">
        <v>1</v>
      </c>
      <c r="W11" s="123">
        <v>0</v>
      </c>
      <c r="X11" s="217">
        <f t="shared" si="8"/>
        <v>40</v>
      </c>
      <c r="Y11" s="123">
        <v>0</v>
      </c>
      <c r="Z11" s="123">
        <v>0</v>
      </c>
      <c r="AA11" s="142">
        <v>0</v>
      </c>
      <c r="AB11" s="123">
        <v>0</v>
      </c>
      <c r="AC11" s="123">
        <v>0</v>
      </c>
      <c r="AD11" s="123">
        <v>0</v>
      </c>
      <c r="AE11" s="217">
        <f t="shared" si="9"/>
        <v>0</v>
      </c>
      <c r="AF11" s="136">
        <f t="shared" si="1"/>
        <v>0</v>
      </c>
      <c r="AG11" s="136">
        <f t="shared" si="2"/>
        <v>0</v>
      </c>
      <c r="AH11" s="136">
        <f t="shared" si="3"/>
        <v>0</v>
      </c>
      <c r="AI11" s="136">
        <f t="shared" si="4"/>
        <v>0</v>
      </c>
      <c r="AJ11" s="136">
        <f t="shared" si="5"/>
        <v>1</v>
      </c>
      <c r="AK11" s="136">
        <f t="shared" si="6"/>
        <v>0</v>
      </c>
      <c r="AL11" s="79"/>
      <c r="AM11" s="79"/>
      <c r="AN11" s="79"/>
      <c r="AO11" s="79"/>
      <c r="AP11" s="79"/>
      <c r="AQ11" s="79"/>
      <c r="AR11" s="79"/>
      <c r="AS11" s="79"/>
      <c r="AT11" s="79"/>
    </row>
    <row r="12" spans="1:87" ht="15" customHeight="1" x14ac:dyDescent="0.35">
      <c r="A12" s="43">
        <v>6</v>
      </c>
      <c r="B12" s="140">
        <f>'Produção Científica'!B12</f>
        <v>0</v>
      </c>
      <c r="C12" s="141"/>
      <c r="D12" s="107"/>
      <c r="E12" s="107"/>
      <c r="F12" s="107"/>
      <c r="G12" s="107"/>
      <c r="H12" s="107"/>
      <c r="I12" s="107"/>
      <c r="J12" s="217"/>
      <c r="K12" s="123">
        <v>0</v>
      </c>
      <c r="L12" s="123">
        <v>0</v>
      </c>
      <c r="M12" s="142">
        <v>0</v>
      </c>
      <c r="N12" s="123">
        <v>0</v>
      </c>
      <c r="O12" s="123">
        <v>0</v>
      </c>
      <c r="P12" s="123">
        <v>0</v>
      </c>
      <c r="Q12" s="217">
        <f t="shared" ref="Q12" si="10">(K12*100)+(L12*85)+(M12*70)+(N12*55)+(O12*40)+(P12*25)</f>
        <v>0</v>
      </c>
      <c r="R12" s="123">
        <v>0</v>
      </c>
      <c r="S12" s="123">
        <v>0</v>
      </c>
      <c r="T12" s="142">
        <v>0</v>
      </c>
      <c r="U12" s="123">
        <v>0</v>
      </c>
      <c r="V12" s="123">
        <v>0</v>
      </c>
      <c r="W12" s="123">
        <v>0</v>
      </c>
      <c r="X12" s="217">
        <f t="shared" ref="X12" si="11">(R12*100)+(S12*85)+(T12*70)+(U12*55)+(V12*40)+(W12*25)</f>
        <v>0</v>
      </c>
      <c r="Y12" s="123">
        <v>0</v>
      </c>
      <c r="Z12" s="123">
        <v>0</v>
      </c>
      <c r="AA12" s="142">
        <v>0</v>
      </c>
      <c r="AB12" s="123">
        <v>0</v>
      </c>
      <c r="AC12" s="123">
        <v>0</v>
      </c>
      <c r="AD12" s="123">
        <v>0</v>
      </c>
      <c r="AE12" s="217">
        <f t="shared" ref="AE12" si="12">(Y12*100)+(Z12*85)+(AA12*70)+(AB12*55)+(AC12*40)+(AD12*25)</f>
        <v>0</v>
      </c>
      <c r="AF12" s="136">
        <f t="shared" ref="AF12" si="13">D12+K12+R12+Y12</f>
        <v>0</v>
      </c>
      <c r="AG12" s="136">
        <f t="shared" ref="AG12" si="14">E12+L12+S12+Z12</f>
        <v>0</v>
      </c>
      <c r="AH12" s="136">
        <f t="shared" ref="AH12" si="15">F12+M12+T12+AA12</f>
        <v>0</v>
      </c>
      <c r="AI12" s="136">
        <f t="shared" ref="AI12" si="16">G12+N12+U12+AB12</f>
        <v>0</v>
      </c>
      <c r="AJ12" s="136">
        <f t="shared" ref="AJ12" si="17">H12+O12+V12+AC12</f>
        <v>0</v>
      </c>
      <c r="AK12" s="136">
        <f t="shared" ref="AK12" si="18">I12+P12+W12+AD12</f>
        <v>0</v>
      </c>
      <c r="AL12" s="373"/>
      <c r="AM12" s="373"/>
      <c r="AN12" s="373"/>
      <c r="AO12" s="373"/>
      <c r="AP12" s="373"/>
      <c r="AQ12" s="373"/>
      <c r="AR12" s="373"/>
      <c r="AS12" s="373"/>
      <c r="AT12" s="373"/>
    </row>
    <row r="13" spans="1:87" ht="15" customHeight="1" x14ac:dyDescent="0.35">
      <c r="A13" s="43">
        <v>7</v>
      </c>
      <c r="B13" s="140">
        <f>'Produção Científica'!B13</f>
        <v>0</v>
      </c>
      <c r="C13" s="141"/>
      <c r="D13" s="107"/>
      <c r="E13" s="107"/>
      <c r="F13" s="107"/>
      <c r="G13" s="107"/>
      <c r="H13" s="107"/>
      <c r="I13" s="107"/>
      <c r="J13" s="217"/>
      <c r="K13" s="123">
        <v>0</v>
      </c>
      <c r="L13" s="123">
        <v>0</v>
      </c>
      <c r="M13" s="142">
        <v>0</v>
      </c>
      <c r="N13" s="123">
        <v>0</v>
      </c>
      <c r="O13" s="123">
        <v>0</v>
      </c>
      <c r="P13" s="123">
        <v>0</v>
      </c>
      <c r="Q13" s="217">
        <f t="shared" si="7"/>
        <v>0</v>
      </c>
      <c r="R13" s="123">
        <v>0</v>
      </c>
      <c r="S13" s="123">
        <v>0</v>
      </c>
      <c r="T13" s="142">
        <v>0</v>
      </c>
      <c r="U13" s="123">
        <v>1</v>
      </c>
      <c r="V13" s="123">
        <v>0</v>
      </c>
      <c r="W13" s="123">
        <v>0</v>
      </c>
      <c r="X13" s="217">
        <f t="shared" si="8"/>
        <v>55</v>
      </c>
      <c r="Y13" s="123">
        <v>0</v>
      </c>
      <c r="Z13" s="123">
        <v>0</v>
      </c>
      <c r="AA13" s="142">
        <v>0</v>
      </c>
      <c r="AB13" s="123">
        <v>0</v>
      </c>
      <c r="AC13" s="123">
        <v>0</v>
      </c>
      <c r="AD13" s="123">
        <v>0</v>
      </c>
      <c r="AE13" s="217">
        <f t="shared" si="9"/>
        <v>0</v>
      </c>
      <c r="AF13" s="136">
        <f t="shared" si="1"/>
        <v>0</v>
      </c>
      <c r="AG13" s="136">
        <f t="shared" si="2"/>
        <v>0</v>
      </c>
      <c r="AH13" s="136">
        <f t="shared" si="3"/>
        <v>0</v>
      </c>
      <c r="AI13" s="136">
        <f t="shared" si="4"/>
        <v>1</v>
      </c>
      <c r="AJ13" s="136">
        <f t="shared" si="5"/>
        <v>0</v>
      </c>
      <c r="AK13" s="136">
        <f t="shared" si="6"/>
        <v>0</v>
      </c>
      <c r="AL13" s="79"/>
      <c r="AM13" s="79"/>
      <c r="AN13" s="79"/>
      <c r="AO13" s="79"/>
      <c r="AP13" s="79"/>
      <c r="AQ13" s="79"/>
      <c r="AR13" s="79"/>
      <c r="AS13" s="79"/>
      <c r="AT13" s="79"/>
    </row>
    <row r="14" spans="1:87" ht="15" customHeight="1" x14ac:dyDescent="0.35">
      <c r="A14" s="43">
        <v>8</v>
      </c>
      <c r="B14" s="140">
        <f>'Produção Científica'!B14</f>
        <v>0</v>
      </c>
      <c r="C14" s="143"/>
      <c r="D14" s="107"/>
      <c r="E14" s="107"/>
      <c r="F14" s="107"/>
      <c r="G14" s="107"/>
      <c r="H14" s="107"/>
      <c r="I14" s="107"/>
      <c r="J14" s="217"/>
      <c r="K14" s="123">
        <v>0</v>
      </c>
      <c r="L14" s="123">
        <v>0</v>
      </c>
      <c r="M14" s="142">
        <v>0</v>
      </c>
      <c r="N14" s="123">
        <v>0</v>
      </c>
      <c r="O14" s="123"/>
      <c r="P14" s="123"/>
      <c r="Q14" s="217">
        <f t="shared" si="7"/>
        <v>0</v>
      </c>
      <c r="R14" s="123">
        <v>0</v>
      </c>
      <c r="S14" s="123">
        <v>0</v>
      </c>
      <c r="T14" s="142">
        <v>0</v>
      </c>
      <c r="U14" s="123">
        <v>0</v>
      </c>
      <c r="V14" s="123">
        <v>0</v>
      </c>
      <c r="W14" s="123">
        <v>1</v>
      </c>
      <c r="X14" s="217">
        <f t="shared" si="8"/>
        <v>25</v>
      </c>
      <c r="Y14" s="123">
        <v>0</v>
      </c>
      <c r="Z14" s="123">
        <v>0</v>
      </c>
      <c r="AA14" s="142">
        <v>0</v>
      </c>
      <c r="AB14" s="123">
        <v>0</v>
      </c>
      <c r="AC14" s="123">
        <v>0</v>
      </c>
      <c r="AD14" s="123">
        <v>0</v>
      </c>
      <c r="AE14" s="217">
        <f t="shared" si="9"/>
        <v>0</v>
      </c>
      <c r="AF14" s="136">
        <f t="shared" si="1"/>
        <v>0</v>
      </c>
      <c r="AG14" s="136">
        <f t="shared" si="2"/>
        <v>0</v>
      </c>
      <c r="AH14" s="136">
        <f t="shared" si="3"/>
        <v>0</v>
      </c>
      <c r="AI14" s="136">
        <f t="shared" si="4"/>
        <v>0</v>
      </c>
      <c r="AJ14" s="136">
        <f t="shared" si="5"/>
        <v>0</v>
      </c>
      <c r="AK14" s="136">
        <f t="shared" si="6"/>
        <v>1</v>
      </c>
      <c r="AL14" s="79"/>
      <c r="AM14" s="79"/>
      <c r="AN14" s="79"/>
      <c r="AO14" s="79"/>
      <c r="AP14" s="79"/>
      <c r="AQ14" s="79"/>
      <c r="AR14" s="79"/>
      <c r="AS14" s="79"/>
      <c r="AT14" s="79"/>
    </row>
    <row r="15" spans="1:87" ht="15" customHeight="1" x14ac:dyDescent="0.35">
      <c r="A15" s="43">
        <v>9</v>
      </c>
      <c r="B15" s="140">
        <f>'Produção Científica'!B15</f>
        <v>0</v>
      </c>
      <c r="C15" s="143"/>
      <c r="D15" s="107"/>
      <c r="E15" s="107"/>
      <c r="F15" s="107"/>
      <c r="G15" s="107"/>
      <c r="H15" s="107"/>
      <c r="I15" s="107"/>
      <c r="J15" s="217"/>
      <c r="K15" s="123">
        <v>0</v>
      </c>
      <c r="L15" s="123">
        <v>0</v>
      </c>
      <c r="M15" s="142">
        <v>0</v>
      </c>
      <c r="N15" s="123">
        <v>0</v>
      </c>
      <c r="O15" s="123">
        <v>0</v>
      </c>
      <c r="P15" s="123">
        <v>0</v>
      </c>
      <c r="Q15" s="217">
        <f t="shared" si="7"/>
        <v>0</v>
      </c>
      <c r="R15" s="123">
        <v>0</v>
      </c>
      <c r="S15" s="123">
        <v>0</v>
      </c>
      <c r="T15" s="142">
        <v>0</v>
      </c>
      <c r="U15" s="123">
        <v>0</v>
      </c>
      <c r="V15" s="123">
        <v>0</v>
      </c>
      <c r="W15" s="123">
        <v>0</v>
      </c>
      <c r="X15" s="217">
        <f t="shared" si="8"/>
        <v>0</v>
      </c>
      <c r="Y15" s="123">
        <v>1</v>
      </c>
      <c r="Z15" s="123">
        <v>0</v>
      </c>
      <c r="AA15" s="142">
        <v>0</v>
      </c>
      <c r="AB15" s="123">
        <v>2</v>
      </c>
      <c r="AC15" s="123">
        <v>2</v>
      </c>
      <c r="AD15" s="123">
        <v>0</v>
      </c>
      <c r="AE15" s="217">
        <f t="shared" si="9"/>
        <v>290</v>
      </c>
      <c r="AF15" s="136">
        <f t="shared" si="1"/>
        <v>1</v>
      </c>
      <c r="AG15" s="136">
        <f t="shared" si="2"/>
        <v>0</v>
      </c>
      <c r="AH15" s="136">
        <f t="shared" si="3"/>
        <v>0</v>
      </c>
      <c r="AI15" s="136">
        <f t="shared" si="4"/>
        <v>2</v>
      </c>
      <c r="AJ15" s="136">
        <f t="shared" si="5"/>
        <v>2</v>
      </c>
      <c r="AK15" s="136">
        <f t="shared" si="6"/>
        <v>0</v>
      </c>
      <c r="AL15" s="79"/>
      <c r="AM15" s="79"/>
      <c r="AN15" s="79"/>
      <c r="AO15" s="79"/>
      <c r="AP15" s="79"/>
      <c r="AQ15" s="79"/>
      <c r="AR15" s="79"/>
      <c r="AS15" s="79"/>
      <c r="AT15" s="79"/>
    </row>
    <row r="16" spans="1:87" ht="15" customHeight="1" x14ac:dyDescent="0.35">
      <c r="A16" s="43">
        <v>10</v>
      </c>
      <c r="B16" s="140">
        <f>'Produção Científica'!B16</f>
        <v>0</v>
      </c>
      <c r="C16" s="143"/>
      <c r="D16" s="107"/>
      <c r="E16" s="107"/>
      <c r="F16" s="107"/>
      <c r="G16" s="107"/>
      <c r="H16" s="107"/>
      <c r="I16" s="107"/>
      <c r="J16" s="217"/>
      <c r="K16" s="123"/>
      <c r="L16" s="123">
        <v>0</v>
      </c>
      <c r="M16" s="142">
        <v>0</v>
      </c>
      <c r="N16" s="123"/>
      <c r="O16" s="123">
        <v>0</v>
      </c>
      <c r="P16" s="123">
        <v>0</v>
      </c>
      <c r="Q16" s="217">
        <f t="shared" si="7"/>
        <v>0</v>
      </c>
      <c r="R16" s="123">
        <v>1</v>
      </c>
      <c r="S16" s="123">
        <v>0</v>
      </c>
      <c r="T16" s="142">
        <v>0</v>
      </c>
      <c r="U16" s="123">
        <v>6</v>
      </c>
      <c r="V16" s="123">
        <v>0</v>
      </c>
      <c r="W16" s="123">
        <v>0</v>
      </c>
      <c r="X16" s="217">
        <f t="shared" si="8"/>
        <v>430</v>
      </c>
      <c r="Y16" s="123">
        <v>0</v>
      </c>
      <c r="Z16" s="123">
        <v>0</v>
      </c>
      <c r="AA16" s="142">
        <v>0</v>
      </c>
      <c r="AB16" s="123">
        <v>0</v>
      </c>
      <c r="AC16" s="123">
        <v>0</v>
      </c>
      <c r="AD16" s="123">
        <v>0</v>
      </c>
      <c r="AE16" s="217">
        <f t="shared" si="9"/>
        <v>0</v>
      </c>
      <c r="AF16" s="136">
        <f t="shared" si="1"/>
        <v>1</v>
      </c>
      <c r="AG16" s="136">
        <f t="shared" si="2"/>
        <v>0</v>
      </c>
      <c r="AH16" s="136">
        <f t="shared" si="3"/>
        <v>0</v>
      </c>
      <c r="AI16" s="136">
        <f t="shared" si="4"/>
        <v>6</v>
      </c>
      <c r="AJ16" s="136">
        <f t="shared" si="5"/>
        <v>0</v>
      </c>
      <c r="AK16" s="136">
        <f t="shared" si="6"/>
        <v>0</v>
      </c>
      <c r="AL16" s="79"/>
      <c r="AM16" s="79"/>
      <c r="AN16" s="79"/>
      <c r="AO16" s="79"/>
      <c r="AP16" s="79"/>
      <c r="AQ16" s="79"/>
      <c r="AR16" s="79"/>
      <c r="AS16" s="79"/>
      <c r="AT16" s="79"/>
    </row>
    <row r="17" spans="1:46" ht="15" customHeight="1" x14ac:dyDescent="0.35">
      <c r="A17" s="43">
        <v>11</v>
      </c>
      <c r="B17" s="140">
        <f>'Produção Científica'!B17</f>
        <v>0</v>
      </c>
      <c r="C17" s="141"/>
      <c r="D17" s="107"/>
      <c r="E17" s="107"/>
      <c r="F17" s="107"/>
      <c r="G17" s="107"/>
      <c r="H17" s="107"/>
      <c r="I17" s="107"/>
      <c r="J17" s="217"/>
      <c r="K17" s="123">
        <v>0</v>
      </c>
      <c r="L17" s="123">
        <v>0</v>
      </c>
      <c r="M17" s="142">
        <v>0</v>
      </c>
      <c r="N17" s="123">
        <v>0</v>
      </c>
      <c r="O17" s="123">
        <v>0</v>
      </c>
      <c r="P17" s="123">
        <v>0</v>
      </c>
      <c r="Q17" s="217">
        <f t="shared" si="7"/>
        <v>0</v>
      </c>
      <c r="R17" s="123">
        <v>0</v>
      </c>
      <c r="S17" s="123">
        <v>0</v>
      </c>
      <c r="T17" s="142">
        <v>0</v>
      </c>
      <c r="U17" s="123">
        <v>0</v>
      </c>
      <c r="V17" s="123">
        <v>0</v>
      </c>
      <c r="W17" s="123">
        <v>0</v>
      </c>
      <c r="X17" s="217">
        <f t="shared" si="8"/>
        <v>0</v>
      </c>
      <c r="Y17" s="123">
        <v>0</v>
      </c>
      <c r="Z17" s="123">
        <v>0</v>
      </c>
      <c r="AA17" s="142">
        <v>0</v>
      </c>
      <c r="AB17" s="123">
        <v>0</v>
      </c>
      <c r="AC17" s="123">
        <v>0</v>
      </c>
      <c r="AD17" s="123">
        <v>0</v>
      </c>
      <c r="AE17" s="217">
        <f t="shared" si="9"/>
        <v>0</v>
      </c>
      <c r="AF17" s="136">
        <f t="shared" si="1"/>
        <v>0</v>
      </c>
      <c r="AG17" s="136">
        <f t="shared" si="2"/>
        <v>0</v>
      </c>
      <c r="AH17" s="136">
        <f t="shared" si="3"/>
        <v>0</v>
      </c>
      <c r="AI17" s="136">
        <f t="shared" si="4"/>
        <v>0</v>
      </c>
      <c r="AJ17" s="136">
        <f t="shared" si="5"/>
        <v>0</v>
      </c>
      <c r="AK17" s="136">
        <f t="shared" si="6"/>
        <v>0</v>
      </c>
      <c r="AL17" s="79"/>
      <c r="AM17" s="79"/>
      <c r="AN17" s="79"/>
      <c r="AO17" s="79"/>
      <c r="AP17" s="79"/>
      <c r="AQ17" s="79"/>
      <c r="AR17" s="79"/>
      <c r="AS17" s="79"/>
      <c r="AT17" s="79"/>
    </row>
    <row r="18" spans="1:46" ht="15" customHeight="1" x14ac:dyDescent="0.35">
      <c r="A18" s="43">
        <v>12</v>
      </c>
      <c r="B18" s="140">
        <f>'Produção Científica'!B18</f>
        <v>0</v>
      </c>
      <c r="C18" s="141"/>
      <c r="D18" s="107"/>
      <c r="E18" s="107"/>
      <c r="F18" s="107"/>
      <c r="G18" s="107"/>
      <c r="H18" s="107"/>
      <c r="I18" s="107"/>
      <c r="J18" s="217"/>
      <c r="K18" s="123">
        <v>0</v>
      </c>
      <c r="L18" s="123"/>
      <c r="M18" s="142">
        <v>0</v>
      </c>
      <c r="N18" s="123">
        <v>0</v>
      </c>
      <c r="O18" s="123"/>
      <c r="P18" s="123">
        <v>0</v>
      </c>
      <c r="Q18" s="217">
        <f t="shared" si="7"/>
        <v>0</v>
      </c>
      <c r="R18" s="123">
        <v>0</v>
      </c>
      <c r="S18" s="123">
        <v>2</v>
      </c>
      <c r="T18" s="142">
        <v>0</v>
      </c>
      <c r="U18" s="123">
        <v>1</v>
      </c>
      <c r="V18" s="123">
        <v>1</v>
      </c>
      <c r="W18" s="123">
        <v>0</v>
      </c>
      <c r="X18" s="217">
        <f t="shared" si="8"/>
        <v>265</v>
      </c>
      <c r="Y18" s="123">
        <v>1</v>
      </c>
      <c r="Z18" s="123">
        <v>0</v>
      </c>
      <c r="AA18" s="142">
        <v>0</v>
      </c>
      <c r="AB18" s="123">
        <v>3</v>
      </c>
      <c r="AC18" s="123">
        <v>2</v>
      </c>
      <c r="AD18" s="123">
        <v>0</v>
      </c>
      <c r="AE18" s="217">
        <f t="shared" si="9"/>
        <v>345</v>
      </c>
      <c r="AF18" s="136">
        <f t="shared" si="1"/>
        <v>1</v>
      </c>
      <c r="AG18" s="136">
        <f t="shared" si="2"/>
        <v>2</v>
      </c>
      <c r="AH18" s="136">
        <f t="shared" si="3"/>
        <v>0</v>
      </c>
      <c r="AI18" s="136">
        <f t="shared" si="4"/>
        <v>4</v>
      </c>
      <c r="AJ18" s="136">
        <f t="shared" si="5"/>
        <v>3</v>
      </c>
      <c r="AK18" s="136">
        <f t="shared" si="6"/>
        <v>0</v>
      </c>
      <c r="AL18" s="364"/>
      <c r="AM18" s="79"/>
      <c r="AN18" s="79"/>
      <c r="AO18" s="79"/>
      <c r="AP18" s="79"/>
      <c r="AQ18" s="79"/>
      <c r="AR18" s="79"/>
      <c r="AS18" s="79"/>
      <c r="AT18" s="79"/>
    </row>
    <row r="19" spans="1:46" ht="15" customHeight="1" x14ac:dyDescent="0.35">
      <c r="A19" s="43">
        <v>13</v>
      </c>
      <c r="B19" s="140">
        <f>'Produção Científica'!B19</f>
        <v>0</v>
      </c>
      <c r="C19" s="143"/>
      <c r="D19" s="107"/>
      <c r="E19" s="107"/>
      <c r="F19" s="107"/>
      <c r="G19" s="107"/>
      <c r="H19" s="107"/>
      <c r="I19" s="107"/>
      <c r="J19" s="217"/>
      <c r="K19" s="123">
        <v>0</v>
      </c>
      <c r="L19" s="123">
        <v>0</v>
      </c>
      <c r="M19" s="142">
        <v>0</v>
      </c>
      <c r="N19" s="123">
        <v>0</v>
      </c>
      <c r="O19" s="123">
        <v>0</v>
      </c>
      <c r="P19" s="123">
        <v>0</v>
      </c>
      <c r="Q19" s="217">
        <f t="shared" si="7"/>
        <v>0</v>
      </c>
      <c r="R19" s="123">
        <v>0</v>
      </c>
      <c r="S19" s="123">
        <v>0</v>
      </c>
      <c r="T19" s="142">
        <v>0</v>
      </c>
      <c r="U19" s="123">
        <v>0</v>
      </c>
      <c r="V19" s="123">
        <v>2</v>
      </c>
      <c r="W19" s="123">
        <v>0</v>
      </c>
      <c r="X19" s="217">
        <f t="shared" si="8"/>
        <v>80</v>
      </c>
      <c r="Y19" s="123">
        <v>0</v>
      </c>
      <c r="Z19" s="123">
        <v>0</v>
      </c>
      <c r="AA19" s="123">
        <v>0</v>
      </c>
      <c r="AB19" s="123">
        <v>0</v>
      </c>
      <c r="AC19" s="123">
        <v>2</v>
      </c>
      <c r="AD19" s="123">
        <v>0</v>
      </c>
      <c r="AE19" s="217">
        <f t="shared" si="9"/>
        <v>80</v>
      </c>
      <c r="AF19" s="136">
        <f t="shared" si="1"/>
        <v>0</v>
      </c>
      <c r="AG19" s="136">
        <f t="shared" si="2"/>
        <v>0</v>
      </c>
      <c r="AH19" s="136">
        <f t="shared" si="3"/>
        <v>0</v>
      </c>
      <c r="AI19" s="136">
        <f t="shared" si="4"/>
        <v>0</v>
      </c>
      <c r="AJ19" s="136">
        <f t="shared" si="5"/>
        <v>4</v>
      </c>
      <c r="AK19" s="136">
        <f t="shared" si="6"/>
        <v>0</v>
      </c>
      <c r="AL19" s="364"/>
      <c r="AM19" s="79"/>
      <c r="AN19" s="79"/>
      <c r="AO19" s="79"/>
      <c r="AP19" s="79"/>
      <c r="AQ19" s="79"/>
      <c r="AR19" s="79"/>
      <c r="AS19" s="79"/>
      <c r="AT19" s="79"/>
    </row>
    <row r="20" spans="1:46" ht="15" customHeight="1" x14ac:dyDescent="0.35">
      <c r="B20" s="148"/>
      <c r="C20" s="80"/>
      <c r="D20" s="145"/>
      <c r="E20" s="145"/>
      <c r="F20" s="144"/>
      <c r="G20" s="144"/>
      <c r="H20" s="144"/>
      <c r="I20" s="144"/>
      <c r="J20" s="226"/>
      <c r="K20" s="145"/>
      <c r="L20" s="145"/>
      <c r="M20" s="144"/>
      <c r="N20" s="80"/>
      <c r="O20" s="80"/>
      <c r="P20" s="80"/>
      <c r="Q20" s="219"/>
      <c r="R20" s="145"/>
      <c r="S20" s="145"/>
      <c r="T20" s="144"/>
      <c r="U20" s="80"/>
      <c r="V20" s="80"/>
      <c r="W20" s="80"/>
      <c r="Y20" s="145"/>
      <c r="Z20" s="145"/>
      <c r="AA20" s="144"/>
      <c r="AL20" s="79"/>
      <c r="AM20" s="147"/>
      <c r="AN20" s="147"/>
      <c r="AS20" s="79"/>
    </row>
    <row r="21" spans="1:46" x14ac:dyDescent="0.35">
      <c r="B21" s="203" t="s">
        <v>44</v>
      </c>
      <c r="C21" s="155"/>
      <c r="D21" s="201"/>
      <c r="E21" s="201"/>
      <c r="F21" s="155"/>
      <c r="G21" s="155"/>
      <c r="H21" s="155"/>
      <c r="I21" s="144"/>
      <c r="J21" s="226"/>
      <c r="K21" s="145"/>
      <c r="L21" s="145"/>
      <c r="M21" s="144"/>
      <c r="N21" s="80"/>
      <c r="O21" s="80"/>
      <c r="P21" s="80"/>
      <c r="Q21" s="219"/>
      <c r="R21" s="145"/>
      <c r="S21" s="145"/>
      <c r="T21" s="144"/>
      <c r="U21" s="80"/>
      <c r="V21" s="80"/>
      <c r="W21" s="80"/>
      <c r="Y21" s="145"/>
      <c r="Z21" s="145"/>
      <c r="AA21" s="144"/>
      <c r="AL21" s="79"/>
      <c r="AM21" s="147"/>
      <c r="AN21" s="147"/>
      <c r="AS21" s="79"/>
    </row>
    <row r="22" spans="1:46" x14ac:dyDescent="0.35">
      <c r="B22" s="404" t="s">
        <v>108</v>
      </c>
      <c r="C22" s="405"/>
      <c r="D22" s="405"/>
      <c r="E22" s="405"/>
      <c r="F22" s="405"/>
      <c r="G22" s="405"/>
      <c r="H22" s="405"/>
      <c r="I22" s="80"/>
      <c r="J22" s="219"/>
      <c r="K22" s="80"/>
      <c r="L22" s="80"/>
      <c r="M22" s="80"/>
      <c r="N22" s="80"/>
      <c r="O22" s="80"/>
      <c r="P22" s="80"/>
      <c r="Q22" s="219"/>
      <c r="R22" s="80"/>
      <c r="S22" s="80"/>
      <c r="T22" s="80"/>
      <c r="U22" s="80"/>
      <c r="V22" s="80"/>
      <c r="W22" s="80"/>
      <c r="Y22" s="80"/>
      <c r="Z22" s="80"/>
      <c r="AA22" s="80"/>
    </row>
    <row r="23" spans="1:46" x14ac:dyDescent="0.35">
      <c r="B23" s="404" t="s">
        <v>109</v>
      </c>
      <c r="C23" s="405"/>
      <c r="D23" s="405"/>
      <c r="E23" s="405"/>
      <c r="F23" s="405"/>
      <c r="G23" s="405"/>
      <c r="H23" s="405"/>
      <c r="I23" s="80"/>
      <c r="J23" s="219"/>
      <c r="K23" s="80"/>
      <c r="L23" s="80"/>
      <c r="M23" s="80"/>
      <c r="N23" s="80"/>
      <c r="O23" s="80"/>
      <c r="P23" s="80"/>
      <c r="Q23" s="219"/>
      <c r="R23" s="80"/>
      <c r="S23" s="80"/>
      <c r="T23" s="80"/>
      <c r="U23" s="80"/>
      <c r="V23" s="80"/>
      <c r="W23" s="80"/>
      <c r="Y23" s="80"/>
      <c r="Z23" s="80"/>
      <c r="AA23" s="80"/>
    </row>
    <row r="24" spans="1:46" x14ac:dyDescent="0.35">
      <c r="B24" s="404" t="s">
        <v>110</v>
      </c>
      <c r="C24" s="405"/>
      <c r="D24" s="405"/>
      <c r="E24" s="405"/>
      <c r="F24" s="405"/>
      <c r="G24" s="405"/>
      <c r="H24" s="405"/>
      <c r="I24" s="80"/>
      <c r="J24" s="219"/>
      <c r="K24" s="80"/>
      <c r="L24" s="80"/>
      <c r="M24" s="80"/>
      <c r="N24" s="80"/>
      <c r="O24" s="80"/>
      <c r="P24" s="80"/>
      <c r="Q24" s="219"/>
      <c r="R24" s="80"/>
      <c r="S24" s="80"/>
      <c r="T24" s="80"/>
      <c r="U24" s="80"/>
      <c r="V24" s="80"/>
      <c r="W24" s="80"/>
      <c r="Y24" s="80"/>
      <c r="Z24" s="80"/>
      <c r="AA24" s="80"/>
    </row>
    <row r="25" spans="1:46" x14ac:dyDescent="0.35">
      <c r="B25" s="404" t="s">
        <v>111</v>
      </c>
      <c r="C25" s="405"/>
      <c r="D25" s="405"/>
      <c r="E25" s="405"/>
      <c r="F25" s="405"/>
      <c r="G25" s="405"/>
      <c r="H25" s="405"/>
    </row>
    <row r="26" spans="1:46" x14ac:dyDescent="0.35">
      <c r="B26" s="200" t="s">
        <v>112</v>
      </c>
      <c r="C26" s="155"/>
      <c r="D26" s="155"/>
      <c r="E26" s="155"/>
      <c r="F26" s="155"/>
      <c r="G26" s="155"/>
      <c r="H26" s="155"/>
    </row>
    <row r="27" spans="1:46" x14ac:dyDescent="0.35">
      <c r="B27" s="202"/>
      <c r="C27" s="155"/>
      <c r="D27" s="155"/>
      <c r="E27" s="155"/>
      <c r="F27" s="155"/>
      <c r="G27" s="155"/>
      <c r="H27" s="155"/>
    </row>
    <row r="28" spans="1:46" x14ac:dyDescent="0.35">
      <c r="B28" s="203" t="s">
        <v>45</v>
      </c>
      <c r="C28" s="155"/>
      <c r="D28" s="155"/>
      <c r="E28" s="155"/>
      <c r="F28" s="155"/>
      <c r="G28" s="155"/>
      <c r="H28" s="155"/>
    </row>
    <row r="29" spans="1:46" x14ac:dyDescent="0.35">
      <c r="B29" s="404" t="s">
        <v>113</v>
      </c>
      <c r="C29" s="405"/>
      <c r="D29" s="405"/>
      <c r="E29" s="405"/>
      <c r="F29" s="405"/>
      <c r="G29" s="405"/>
      <c r="H29" s="405"/>
    </row>
    <row r="30" spans="1:46" x14ac:dyDescent="0.35">
      <c r="B30" s="404" t="s">
        <v>114</v>
      </c>
      <c r="C30" s="405"/>
      <c r="D30" s="405"/>
      <c r="E30" s="405"/>
      <c r="F30" s="405"/>
      <c r="G30" s="405"/>
      <c r="H30" s="405"/>
    </row>
    <row r="31" spans="1:46" x14ac:dyDescent="0.35">
      <c r="B31" s="404" t="s">
        <v>115</v>
      </c>
      <c r="C31" s="405"/>
      <c r="D31" s="405"/>
      <c r="E31" s="405"/>
      <c r="F31" s="405"/>
      <c r="G31" s="405"/>
      <c r="H31" s="405"/>
    </row>
    <row r="32" spans="1:46" x14ac:dyDescent="0.35">
      <c r="B32" s="404" t="s">
        <v>116</v>
      </c>
      <c r="C32" s="405"/>
      <c r="D32" s="405"/>
      <c r="E32" s="405"/>
      <c r="F32" s="405"/>
      <c r="G32" s="405"/>
      <c r="H32" s="405"/>
    </row>
    <row r="33" spans="2:8" x14ac:dyDescent="0.35">
      <c r="B33" s="200" t="s">
        <v>112</v>
      </c>
      <c r="C33" s="155"/>
      <c r="D33" s="155"/>
      <c r="E33" s="155"/>
      <c r="F33" s="155"/>
      <c r="G33" s="155"/>
      <c r="H33" s="155"/>
    </row>
  </sheetData>
  <mergeCells count="18">
    <mergeCell ref="AL2:AS2"/>
    <mergeCell ref="D2:I2"/>
    <mergeCell ref="K2:P2"/>
    <mergeCell ref="R2:W2"/>
    <mergeCell ref="Y2:AD2"/>
    <mergeCell ref="AF2:AK2"/>
    <mergeCell ref="J2:J3"/>
    <mergeCell ref="Q2:Q3"/>
    <mergeCell ref="X2:X3"/>
    <mergeCell ref="AE2:AE3"/>
    <mergeCell ref="B30:H30"/>
    <mergeCell ref="B31:H31"/>
    <mergeCell ref="B32:H32"/>
    <mergeCell ref="B22:H22"/>
    <mergeCell ref="B23:H23"/>
    <mergeCell ref="B24:H24"/>
    <mergeCell ref="B25:H25"/>
    <mergeCell ref="B29:H29"/>
  </mergeCells>
  <conditionalFormatting sqref="AR18">
    <cfRule type="iconSet" priority="62">
      <iconSet iconSet="3TrafficLights2">
        <cfvo type="percent" val="0"/>
        <cfvo type="percent" val="33"/>
        <cfvo type="num" val="300"/>
      </iconSet>
    </cfRule>
  </conditionalFormatting>
  <conditionalFormatting sqref="AI6:AK6">
    <cfRule type="colorScale" priority="7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5:I5">
    <cfRule type="colorScale" priority="3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5:P5">
    <cfRule type="colorScale" priority="34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5:W5">
    <cfRule type="colorScale" priority="35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Y5:AD5">
    <cfRule type="colorScale" priority="37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6:AH6 AF4:AK5">
    <cfRule type="colorScale" priority="38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4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J5">
    <cfRule type="colorScale" priority="2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4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Q5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X4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X5"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4"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5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4:I4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4:P4">
    <cfRule type="colorScale" priority="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R4:W4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Y4:AD4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R19">
    <cfRule type="iconSet" priority="910">
      <iconSet iconSet="3TrafficLights2">
        <cfvo type="percent" val="0"/>
        <cfvo type="percent" val="33"/>
        <cfvo type="num" val="300"/>
      </iconSet>
    </cfRule>
  </conditionalFormatting>
  <conditionalFormatting sqref="AR7:AR11 AR13:AR17">
    <cfRule type="iconSet" priority="911">
      <iconSet iconSet="3TrafficLights2">
        <cfvo type="percent" val="0"/>
        <cfvo type="percent" val="33"/>
        <cfvo type="num" val="300"/>
      </iconSet>
    </cfRule>
  </conditionalFormatting>
  <conditionalFormatting sqref="AG7:AG19">
    <cfRule type="colorScale" priority="91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H7:AH19">
    <cfRule type="colorScale" priority="91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I7:AI19">
    <cfRule type="colorScale" priority="9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J7:AJ19">
    <cfRule type="colorScale" priority="9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K7:AK19">
    <cfRule type="colorScale" priority="9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E7:AE19">
    <cfRule type="colorScale" priority="9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7:AD19">
    <cfRule type="colorScale" priority="9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7:AF19">
    <cfRule type="colorScale" priority="9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R12">
    <cfRule type="iconSet" priority="1">
      <iconSet iconSet="3TrafficLights2">
        <cfvo type="percent" val="0"/>
        <cfvo type="percent" val="33"/>
        <cfvo type="num" val="30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BO43"/>
  <sheetViews>
    <sheetView zoomScaleNormal="100" zoomScalePageLayoutView="106" workbookViewId="0">
      <pane xSplit="17" ySplit="11" topLeftCell="BC33" activePane="bottomRight" state="frozen"/>
      <selection pane="topRight" activeCell="R1" sqref="R1"/>
      <selection pane="bottomLeft" activeCell="A12" sqref="A12"/>
      <selection pane="bottomRight" activeCell="BD38" sqref="BD38"/>
    </sheetView>
  </sheetViews>
  <sheetFormatPr defaultColWidth="8.81640625" defaultRowHeight="14.5" x14ac:dyDescent="0.35"/>
  <cols>
    <col min="1" max="1" width="4.1796875" style="43" customWidth="1"/>
    <col min="2" max="2" width="30.453125" style="59" customWidth="1"/>
    <col min="3" max="3" width="6.1796875" style="102" customWidth="1"/>
    <col min="4" max="7" width="3" style="102" customWidth="1"/>
    <col min="8" max="8" width="4.1796875" style="102" customWidth="1"/>
    <col min="9" max="12" width="3" style="102" customWidth="1"/>
    <col min="13" max="13" width="4" style="102" customWidth="1"/>
    <col min="14" max="14" width="3" style="102" customWidth="1"/>
    <col min="15" max="16" width="4" style="102" customWidth="1"/>
    <col min="17" max="17" width="3.81640625" style="102" customWidth="1"/>
    <col min="18" max="18" width="5.26953125" style="102" customWidth="1"/>
    <col min="19" max="22" width="4" style="102" customWidth="1"/>
    <col min="23" max="23" width="2.1796875" style="102" customWidth="1"/>
    <col min="24" max="24" width="3.7265625" style="102" customWidth="1"/>
    <col min="25" max="29" width="3" style="102" customWidth="1"/>
    <col min="30" max="30" width="3.26953125" style="102" customWidth="1"/>
    <col min="31" max="31" width="2.1796875" style="102" customWidth="1"/>
    <col min="32" max="32" width="5.26953125" style="102" customWidth="1"/>
    <col min="33" max="33" width="3.54296875" style="102" bestFit="1" customWidth="1"/>
    <col min="34" max="34" width="4" style="102" customWidth="1"/>
    <col min="35" max="36" width="3.81640625" style="102" customWidth="1"/>
    <col min="37" max="37" width="3.7265625" style="102" customWidth="1"/>
    <col min="38" max="38" width="12.453125" style="102" customWidth="1"/>
    <col min="39" max="40" width="4.1796875" style="102" customWidth="1"/>
    <col min="41" max="41" width="2.81640625" style="102" customWidth="1"/>
    <col min="42" max="42" width="3.7265625" style="102" customWidth="1"/>
    <col min="43" max="44" width="3.81640625" style="102" customWidth="1"/>
    <col min="45" max="45" width="2.1796875" style="102" customWidth="1"/>
    <col min="46" max="54" width="6" style="102" customWidth="1"/>
    <col min="55" max="55" width="9" style="102" customWidth="1"/>
    <col min="56" max="56" width="11" style="102" bestFit="1" customWidth="1"/>
    <col min="57" max="58" width="8.81640625" style="59"/>
    <col min="59" max="59" width="11.1796875" style="59" customWidth="1"/>
    <col min="60" max="60" width="12.54296875" style="59" customWidth="1"/>
    <col min="61" max="61" width="14.453125" style="59" customWidth="1"/>
    <col min="62" max="62" width="14.54296875" style="59" customWidth="1"/>
    <col min="63" max="64" width="8.81640625" style="59"/>
    <col min="65" max="65" width="13.81640625" style="59" customWidth="1"/>
    <col min="66" max="16384" width="8.81640625" style="59"/>
  </cols>
  <sheetData>
    <row r="1" spans="1:67" s="42" customFormat="1" ht="26.5" thickBot="1" x14ac:dyDescent="0.65">
      <c r="A1" s="103" t="s">
        <v>46</v>
      </c>
      <c r="B1" s="40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41"/>
      <c r="P1" s="41"/>
      <c r="Q1" s="41"/>
      <c r="R1" s="41"/>
      <c r="S1" s="41"/>
      <c r="T1" s="41"/>
      <c r="U1" s="41"/>
      <c r="V1" s="41"/>
      <c r="W1" s="234"/>
      <c r="X1" s="234">
        <v>100</v>
      </c>
      <c r="Y1" s="234">
        <v>85</v>
      </c>
      <c r="Z1" s="234">
        <v>70</v>
      </c>
      <c r="AA1" s="234">
        <v>55</v>
      </c>
      <c r="AB1" s="234">
        <v>40</v>
      </c>
      <c r="AC1" s="234">
        <v>25</v>
      </c>
      <c r="AD1" s="234">
        <v>10</v>
      </c>
      <c r="AE1" s="234"/>
      <c r="AF1" s="234">
        <v>500</v>
      </c>
      <c r="AG1" s="234">
        <v>200</v>
      </c>
      <c r="AH1" s="234">
        <v>100</v>
      </c>
      <c r="AI1" s="234">
        <v>85</v>
      </c>
      <c r="AJ1" s="234">
        <v>70</v>
      </c>
      <c r="AK1" s="234">
        <v>55</v>
      </c>
      <c r="AL1" s="234"/>
      <c r="AM1" s="234">
        <v>100</v>
      </c>
      <c r="AN1" s="234">
        <v>85</v>
      </c>
      <c r="AO1" s="234">
        <v>70</v>
      </c>
      <c r="AP1" s="234">
        <v>55</v>
      </c>
      <c r="AQ1" s="234">
        <v>40</v>
      </c>
      <c r="AR1" s="234">
        <v>25</v>
      </c>
      <c r="AS1" s="234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</row>
    <row r="2" spans="1:67" s="51" customFormat="1" ht="43.5" x14ac:dyDescent="0.45">
      <c r="A2" s="43"/>
      <c r="B2" s="44" t="s">
        <v>259</v>
      </c>
      <c r="C2" s="236"/>
      <c r="D2" s="275" t="s">
        <v>47</v>
      </c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76"/>
      <c r="P2" s="276"/>
      <c r="Q2" s="276"/>
      <c r="R2" s="276"/>
      <c r="S2" s="276"/>
      <c r="T2" s="276"/>
      <c r="U2" s="276"/>
      <c r="V2" s="277"/>
      <c r="W2" s="237"/>
      <c r="X2" s="408" t="s">
        <v>48</v>
      </c>
      <c r="Y2" s="408"/>
      <c r="Z2" s="408"/>
      <c r="AA2" s="408"/>
      <c r="AB2" s="408"/>
      <c r="AC2" s="408"/>
      <c r="AD2" s="238"/>
      <c r="AE2" s="239"/>
      <c r="AF2" s="408" t="s">
        <v>118</v>
      </c>
      <c r="AG2" s="408"/>
      <c r="AH2" s="408"/>
      <c r="AI2" s="408"/>
      <c r="AJ2" s="408"/>
      <c r="AK2" s="408"/>
      <c r="AL2" s="325" t="s">
        <v>194</v>
      </c>
      <c r="AM2" s="408" t="s">
        <v>49</v>
      </c>
      <c r="AN2" s="408"/>
      <c r="AO2" s="408"/>
      <c r="AP2" s="408"/>
      <c r="AQ2" s="408"/>
      <c r="AR2" s="238"/>
      <c r="AS2" s="239"/>
      <c r="AT2" s="409" t="s">
        <v>50</v>
      </c>
      <c r="AU2" s="408"/>
      <c r="AV2" s="408"/>
      <c r="AW2" s="408"/>
      <c r="AX2" s="408"/>
      <c r="AY2" s="408"/>
      <c r="AZ2" s="408"/>
      <c r="BA2" s="408"/>
      <c r="BB2" s="408"/>
      <c r="BC2" s="408"/>
      <c r="BD2" s="240"/>
      <c r="BF2" s="298" t="s">
        <v>206</v>
      </c>
      <c r="BG2" s="299" t="s">
        <v>203</v>
      </c>
      <c r="BH2" s="299" t="s">
        <v>204</v>
      </c>
      <c r="BI2" s="299" t="s">
        <v>205</v>
      </c>
      <c r="BJ2" s="300" t="s">
        <v>210</v>
      </c>
    </row>
    <row r="3" spans="1:67" ht="15" customHeight="1" x14ac:dyDescent="0.35">
      <c r="B3" s="52" t="s">
        <v>20</v>
      </c>
      <c r="C3" s="149" t="s">
        <v>21</v>
      </c>
      <c r="D3" s="410" t="s">
        <v>134</v>
      </c>
      <c r="E3" s="411"/>
      <c r="F3" s="411"/>
      <c r="G3" s="411"/>
      <c r="H3" s="412"/>
      <c r="I3" s="241" t="s">
        <v>51</v>
      </c>
      <c r="J3" s="242"/>
      <c r="K3" s="242"/>
      <c r="L3" s="243"/>
      <c r="M3" s="413" t="s">
        <v>52</v>
      </c>
      <c r="N3" s="413" t="s">
        <v>53</v>
      </c>
      <c r="O3" s="418" t="s">
        <v>54</v>
      </c>
      <c r="P3" s="419"/>
      <c r="Q3" s="419"/>
      <c r="R3" s="420"/>
      <c r="S3" s="415" t="s">
        <v>55</v>
      </c>
      <c r="T3" s="416"/>
      <c r="U3" s="416"/>
      <c r="V3" s="417"/>
      <c r="W3" s="244"/>
      <c r="X3" s="245" t="s">
        <v>22</v>
      </c>
      <c r="Y3" s="245" t="s">
        <v>23</v>
      </c>
      <c r="Z3" s="245" t="s">
        <v>84</v>
      </c>
      <c r="AA3" s="245" t="s">
        <v>85</v>
      </c>
      <c r="AB3" s="246" t="s">
        <v>24</v>
      </c>
      <c r="AC3" s="247" t="s">
        <v>25</v>
      </c>
      <c r="AD3" s="246" t="s">
        <v>26</v>
      </c>
      <c r="AE3" s="217"/>
      <c r="AF3" s="248" t="s">
        <v>103</v>
      </c>
      <c r="AG3" s="248" t="s">
        <v>102</v>
      </c>
      <c r="AH3" s="245" t="s">
        <v>104</v>
      </c>
      <c r="AI3" s="245" t="s">
        <v>105</v>
      </c>
      <c r="AJ3" s="245" t="s">
        <v>106</v>
      </c>
      <c r="AK3" s="245" t="s">
        <v>107</v>
      </c>
      <c r="AL3" s="217"/>
      <c r="AM3" s="248" t="s">
        <v>39</v>
      </c>
      <c r="AN3" s="245" t="s">
        <v>38</v>
      </c>
      <c r="AO3" s="245" t="s">
        <v>37</v>
      </c>
      <c r="AP3" s="246" t="s">
        <v>117</v>
      </c>
      <c r="AQ3" s="247" t="s">
        <v>41</v>
      </c>
      <c r="AR3" s="249" t="s">
        <v>40</v>
      </c>
      <c r="AS3" s="217"/>
      <c r="AT3" s="250">
        <v>500</v>
      </c>
      <c r="AU3" s="251">
        <v>200</v>
      </c>
      <c r="AV3" s="251">
        <v>100</v>
      </c>
      <c r="AW3" s="251">
        <v>85</v>
      </c>
      <c r="AX3" s="252">
        <v>70</v>
      </c>
      <c r="AY3" s="252">
        <v>55</v>
      </c>
      <c r="AZ3" s="233">
        <v>40</v>
      </c>
      <c r="BA3" s="233">
        <v>25</v>
      </c>
      <c r="BB3" s="233">
        <v>10</v>
      </c>
      <c r="BC3" s="253" t="s">
        <v>56</v>
      </c>
      <c r="BD3" s="254" t="s">
        <v>57</v>
      </c>
      <c r="BF3" s="301"/>
      <c r="BG3" s="302"/>
      <c r="BH3" s="303"/>
      <c r="BI3" s="303"/>
      <c r="BJ3" s="310"/>
    </row>
    <row r="4" spans="1:67" ht="15" customHeight="1" x14ac:dyDescent="0.35">
      <c r="B4" s="106" t="s">
        <v>58</v>
      </c>
      <c r="C4" s="52"/>
      <c r="D4" s="255"/>
      <c r="E4" s="255">
        <v>19</v>
      </c>
      <c r="F4" s="255">
        <v>20</v>
      </c>
      <c r="G4" s="255">
        <v>21</v>
      </c>
      <c r="H4" s="414" t="s">
        <v>59</v>
      </c>
      <c r="I4" s="256"/>
      <c r="J4" s="257">
        <v>19</v>
      </c>
      <c r="K4" s="257">
        <v>20</v>
      </c>
      <c r="L4" s="258">
        <v>21</v>
      </c>
      <c r="M4" s="413"/>
      <c r="N4" s="413"/>
      <c r="O4" s="259">
        <v>19</v>
      </c>
      <c r="P4" s="260">
        <v>20</v>
      </c>
      <c r="Q4" s="260">
        <v>21</v>
      </c>
      <c r="R4" s="260">
        <v>20</v>
      </c>
      <c r="S4" s="259">
        <v>17</v>
      </c>
      <c r="T4" s="260">
        <v>18</v>
      </c>
      <c r="U4" s="260">
        <v>19</v>
      </c>
      <c r="V4" s="248">
        <v>20</v>
      </c>
      <c r="W4" s="261"/>
      <c r="X4" s="262">
        <f>'Produção Científica'!AT4</f>
        <v>0</v>
      </c>
      <c r="Y4" s="262">
        <f>'Produção Científica'!AU4</f>
        <v>0</v>
      </c>
      <c r="Z4" s="262">
        <f>'Produção Científica'!AV4</f>
        <v>0</v>
      </c>
      <c r="AA4" s="262">
        <f>'Produção Científica'!AW4</f>
        <v>0</v>
      </c>
      <c r="AB4" s="262">
        <f>'Produção Científica'!AX4</f>
        <v>0</v>
      </c>
      <c r="AC4" s="262">
        <f>'Produção Científica'!AY4</f>
        <v>0</v>
      </c>
      <c r="AD4" s="262">
        <f>'Produção Científica'!AZ4</f>
        <v>0</v>
      </c>
      <c r="AE4" s="228"/>
      <c r="AF4" s="262">
        <f>'Prod Tecnol'!AF4</f>
        <v>0</v>
      </c>
      <c r="AG4" s="262">
        <f>'Prod Tecnol'!AG4</f>
        <v>0</v>
      </c>
      <c r="AH4" s="262">
        <f>'Prod Tecnol'!AH4</f>
        <v>0</v>
      </c>
      <c r="AI4" s="262">
        <f>'Prod Tecnol'!AI4</f>
        <v>0</v>
      </c>
      <c r="AJ4" s="262">
        <f>'Prod Tecnol'!AJ4</f>
        <v>0</v>
      </c>
      <c r="AK4" s="262">
        <f>'Prod Tecnol'!AK4</f>
        <v>0</v>
      </c>
      <c r="AL4" s="228">
        <f>(AF4*500)+(AG4*200)+(AH4*100)+(AI4*85)+(AJ4*70)</f>
        <v>0</v>
      </c>
      <c r="AM4" s="262">
        <f>'Livros e Cap'!AF4</f>
        <v>0</v>
      </c>
      <c r="AN4" s="262">
        <f>'Livros e Cap'!AG4</f>
        <v>0</v>
      </c>
      <c r="AO4" s="262">
        <f>'Livros e Cap'!AH4</f>
        <v>0</v>
      </c>
      <c r="AP4" s="262">
        <f>'Livros e Cap'!AI4</f>
        <v>0</v>
      </c>
      <c r="AQ4" s="262">
        <f>'Livros e Cap'!AJ4</f>
        <v>0</v>
      </c>
      <c r="AR4" s="262">
        <f>'Livros e Cap'!AK4</f>
        <v>0</v>
      </c>
      <c r="AS4" s="263"/>
      <c r="AT4" s="258">
        <f>AF4*500</f>
        <v>0</v>
      </c>
      <c r="AU4" s="264">
        <f>AG4*200</f>
        <v>0</v>
      </c>
      <c r="AV4" s="264">
        <f>(X4+AH4+AM4)*100</f>
        <v>0</v>
      </c>
      <c r="AW4" s="264">
        <f>(Y4+AI4+AN4)*85</f>
        <v>0</v>
      </c>
      <c r="AX4" s="264">
        <f>(Z4+AJ4+AO4)*70</f>
        <v>0</v>
      </c>
      <c r="AY4" s="264">
        <f>(AA4+AK4+AP4)*55</f>
        <v>0</v>
      </c>
      <c r="AZ4" s="256">
        <f>(AB4+AQ4)*40</f>
        <v>0</v>
      </c>
      <c r="BA4" s="256">
        <f>(AC4+AR4)*25</f>
        <v>0</v>
      </c>
      <c r="BB4" s="256">
        <f>AD4*10</f>
        <v>0</v>
      </c>
      <c r="BC4" s="256">
        <f>SUM(AT4:BB4)</f>
        <v>0</v>
      </c>
      <c r="BD4" s="254" t="s">
        <v>60</v>
      </c>
      <c r="BE4" s="204"/>
      <c r="BF4" s="304">
        <v>2019</v>
      </c>
      <c r="BG4" s="305">
        <f>BH4+BI4</f>
        <v>0</v>
      </c>
      <c r="BH4" s="306">
        <f>SUMIF(E7:E19,"1",E7:E19)</f>
        <v>0</v>
      </c>
      <c r="BI4" s="306">
        <f>SUMIF(E7:E19,"2",E7:E19)/2</f>
        <v>0</v>
      </c>
      <c r="BJ4" s="311" t="e">
        <f t="shared" ref="BJ4:BJ5" si="0">BI4/BG4</f>
        <v>#DIV/0!</v>
      </c>
      <c r="BK4" s="80"/>
    </row>
    <row r="5" spans="1:67" ht="15" customHeight="1" x14ac:dyDescent="0.35">
      <c r="B5" s="154" t="s">
        <v>61</v>
      </c>
      <c r="C5" s="53"/>
      <c r="D5" s="53"/>
      <c r="E5" s="53"/>
      <c r="F5" s="53"/>
      <c r="G5" s="53"/>
      <c r="H5" s="414"/>
      <c r="I5" s="265"/>
      <c r="J5" s="265"/>
      <c r="K5" s="265"/>
      <c r="L5" s="265"/>
      <c r="M5" s="413"/>
      <c r="N5" s="413"/>
      <c r="O5" s="266"/>
      <c r="P5" s="266"/>
      <c r="Q5" s="266"/>
      <c r="R5" s="266"/>
      <c r="S5" s="266"/>
      <c r="T5" s="266"/>
      <c r="U5" s="266"/>
      <c r="V5" s="266"/>
      <c r="W5" s="263"/>
      <c r="X5" s="267">
        <f>'Produção Científica'!AT5</f>
        <v>0</v>
      </c>
      <c r="Y5" s="267">
        <f>'Produção Científica'!AU5</f>
        <v>0</v>
      </c>
      <c r="Z5" s="267">
        <f>'Produção Científica'!AV5</f>
        <v>0</v>
      </c>
      <c r="AA5" s="267">
        <f>'Produção Científica'!AW5</f>
        <v>0</v>
      </c>
      <c r="AB5" s="267">
        <f>'Produção Científica'!AX5</f>
        <v>0</v>
      </c>
      <c r="AC5" s="267">
        <f>'Produção Científica'!AY5</f>
        <v>0</v>
      </c>
      <c r="AD5" s="267">
        <f>'Produção Científica'!AZ5</f>
        <v>0</v>
      </c>
      <c r="AE5" s="228"/>
      <c r="AF5" s="267">
        <f>'Prod Tecnol'!AF5</f>
        <v>0</v>
      </c>
      <c r="AG5" s="262">
        <f>'Prod Tecnol'!AG5</f>
        <v>0</v>
      </c>
      <c r="AH5" s="267">
        <f>'Prod Tecnol'!AH5</f>
        <v>0</v>
      </c>
      <c r="AI5" s="267">
        <f>'Prod Tecnol'!AI5</f>
        <v>0</v>
      </c>
      <c r="AJ5" s="262">
        <f>'Prod Tecnol'!AJ5</f>
        <v>0</v>
      </c>
      <c r="AK5" s="267">
        <f>'Prod Tecnol'!AK5</f>
        <v>0</v>
      </c>
      <c r="AL5" s="228">
        <f>(AF5*500)+(AG5*200)+(AH5*100)+(AI5*85)+(AJ5*70)</f>
        <v>0</v>
      </c>
      <c r="AM5" s="267">
        <f>'Livros e Cap'!AF5</f>
        <v>0</v>
      </c>
      <c r="AN5" s="267">
        <f>'Livros e Cap'!AG5</f>
        <v>0</v>
      </c>
      <c r="AO5" s="267">
        <f>'Livros e Cap'!AH5</f>
        <v>0</v>
      </c>
      <c r="AP5" s="267">
        <f>'Livros e Cap'!AI5</f>
        <v>0</v>
      </c>
      <c r="AQ5" s="267">
        <f>'Livros e Cap'!AJ5</f>
        <v>0</v>
      </c>
      <c r="AR5" s="262">
        <f>'Livros e Cap'!AK5</f>
        <v>0</v>
      </c>
      <c r="AS5" s="263"/>
      <c r="AT5" s="258">
        <f>AF5*500</f>
        <v>0</v>
      </c>
      <c r="AU5" s="264">
        <f>AG5*200</f>
        <v>0</v>
      </c>
      <c r="AV5" s="264">
        <f>(X5+AH5+AM5)*100</f>
        <v>0</v>
      </c>
      <c r="AW5" s="264">
        <f>(Y5+AI5+AN5)*85</f>
        <v>0</v>
      </c>
      <c r="AX5" s="264">
        <f>(Z5+AJ5+AO5)*70</f>
        <v>0</v>
      </c>
      <c r="AY5" s="264">
        <f>(AA5+AK5+AP5)*55</f>
        <v>0</v>
      </c>
      <c r="AZ5" s="256">
        <f>(AB5+AQ5)*40</f>
        <v>0</v>
      </c>
      <c r="BA5" s="256">
        <f>(AC5+AR5)*25</f>
        <v>0</v>
      </c>
      <c r="BB5" s="256">
        <f>AD5*10</f>
        <v>0</v>
      </c>
      <c r="BC5" s="268">
        <f>SUM(AT5:BB5)</f>
        <v>0</v>
      </c>
      <c r="BD5" s="269"/>
      <c r="BE5" s="205"/>
      <c r="BF5" s="370">
        <v>2020</v>
      </c>
      <c r="BG5" s="302">
        <f t="shared" ref="BG5" si="1">BH5+BI5</f>
        <v>0</v>
      </c>
      <c r="BH5" s="303">
        <f>SUMIF(F7:F19,"1",F7:F19)</f>
        <v>0</v>
      </c>
      <c r="BI5" s="303">
        <f>SUMIF(F7:F19,"2",F7:F19)/2</f>
        <v>0</v>
      </c>
      <c r="BJ5" s="369" t="e">
        <f t="shared" si="0"/>
        <v>#DIV/0!</v>
      </c>
      <c r="BK5" s="80"/>
    </row>
    <row r="6" spans="1:67" ht="16.5" customHeight="1" thickBot="1" x14ac:dyDescent="0.4">
      <c r="A6" s="138"/>
      <c r="B6" s="156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1"/>
      <c r="AN6" s="271"/>
      <c r="AO6" s="271"/>
      <c r="AP6" s="271"/>
      <c r="AQ6" s="271"/>
      <c r="AR6" s="271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F6" s="365">
        <v>2021</v>
      </c>
      <c r="BG6" s="366">
        <v>19</v>
      </c>
      <c r="BH6" s="367">
        <v>12</v>
      </c>
      <c r="BI6" s="367">
        <v>7</v>
      </c>
      <c r="BJ6" s="368">
        <f t="shared" ref="BJ6" si="2">BI6/BG6</f>
        <v>0.36842105263157893</v>
      </c>
    </row>
    <row r="7" spans="1:67" ht="15" customHeight="1" x14ac:dyDescent="0.35">
      <c r="A7" s="150">
        <v>1</v>
      </c>
      <c r="B7" s="157" t="str">
        <f>'Produção Científica'!B7</f>
        <v>ALEXANDRE WALMOTT BORGES</v>
      </c>
      <c r="C7" s="278" t="str">
        <f>'Produção Científica'!E7</f>
        <v/>
      </c>
      <c r="D7" s="374">
        <f>'Produção Científica'!F7</f>
        <v>0</v>
      </c>
      <c r="E7" s="374">
        <f>'Produção Científica'!G7</f>
        <v>0</v>
      </c>
      <c r="F7" s="374">
        <f>'Produção Científica'!H7</f>
        <v>0</v>
      </c>
      <c r="G7" s="374">
        <f>'Produção Científica'!I7</f>
        <v>0</v>
      </c>
      <c r="H7" s="375">
        <v>0</v>
      </c>
      <c r="I7" s="374">
        <v>0</v>
      </c>
      <c r="J7" s="374">
        <v>0</v>
      </c>
      <c r="K7" s="374">
        <v>0</v>
      </c>
      <c r="L7" s="374">
        <v>0</v>
      </c>
      <c r="M7" s="375">
        <v>0</v>
      </c>
      <c r="N7" s="376">
        <v>0</v>
      </c>
      <c r="O7" s="377">
        <v>0</v>
      </c>
      <c r="P7" s="377">
        <v>0</v>
      </c>
      <c r="Q7" s="377">
        <v>0</v>
      </c>
      <c r="R7" s="377">
        <v>0</v>
      </c>
      <c r="S7" s="374">
        <v>0</v>
      </c>
      <c r="T7" s="374">
        <v>0</v>
      </c>
      <c r="U7" s="377">
        <v>0</v>
      </c>
      <c r="V7" s="377">
        <v>0</v>
      </c>
      <c r="W7" s="244"/>
      <c r="X7" s="272">
        <f>'Produção Científica'!AT7</f>
        <v>5</v>
      </c>
      <c r="Y7" s="272">
        <f>'Produção Científica'!AU7</f>
        <v>7</v>
      </c>
      <c r="Z7" s="272">
        <f>'Produção Científica'!AV7</f>
        <v>4</v>
      </c>
      <c r="AA7" s="272">
        <f>'Produção Científica'!AW7</f>
        <v>11</v>
      </c>
      <c r="AB7" s="272">
        <f>'Produção Científica'!AX7</f>
        <v>1</v>
      </c>
      <c r="AC7" s="272">
        <f>'Produção Científica'!AY7</f>
        <v>4</v>
      </c>
      <c r="AD7" s="272">
        <f>'Produção Científica'!AZ7</f>
        <v>0</v>
      </c>
      <c r="AE7" s="217"/>
      <c r="AF7" s="272">
        <f>'Prod Tecnol'!AF7</f>
        <v>0</v>
      </c>
      <c r="AG7" s="262">
        <f>'Prod Tecnol'!AG7</f>
        <v>0</v>
      </c>
      <c r="AH7" s="272">
        <f>'Prod Tecnol'!AH7</f>
        <v>0</v>
      </c>
      <c r="AI7" s="272">
        <f>'Prod Tecnol'!AI7</f>
        <v>0</v>
      </c>
      <c r="AJ7" s="262">
        <f>'Prod Tecnol'!AJ7</f>
        <v>0</v>
      </c>
      <c r="AK7" s="272">
        <f>'Prod Tecnol'!AK7</f>
        <v>0</v>
      </c>
      <c r="AL7" s="228">
        <f>(AF7*500)+(AG7*200)+(AH7*100)+(AI7*85)+(AJ7*70)</f>
        <v>0</v>
      </c>
      <c r="AM7" s="272">
        <f>'Livros e Cap'!AF7</f>
        <v>0</v>
      </c>
      <c r="AN7" s="272">
        <f>'Livros e Cap'!AG7</f>
        <v>0</v>
      </c>
      <c r="AO7" s="272">
        <f>'Livros e Cap'!AH7</f>
        <v>0</v>
      </c>
      <c r="AP7" s="272">
        <f>'Livros e Cap'!AI7</f>
        <v>0</v>
      </c>
      <c r="AQ7" s="272">
        <f>'Livros e Cap'!AJ7</f>
        <v>0</v>
      </c>
      <c r="AR7" s="262">
        <f>'Livros e Cap'!AK7</f>
        <v>0</v>
      </c>
      <c r="AS7" s="217"/>
      <c r="AT7" s="258">
        <f t="shared" ref="AT7:AT19" si="3">AF7*500</f>
        <v>0</v>
      </c>
      <c r="AU7" s="264">
        <f t="shared" ref="AU7:AU19" si="4">AG7*200</f>
        <v>0</v>
      </c>
      <c r="AV7" s="264">
        <f>(X7+AH7+AM7)*100</f>
        <v>500</v>
      </c>
      <c r="AW7" s="264">
        <f t="shared" ref="AW7:AW19" si="5">(Y7+AI7+AN7)*85</f>
        <v>595</v>
      </c>
      <c r="AX7" s="264">
        <f t="shared" ref="AX7:AX19" si="6">(Z7+AJ7+AO7)*70</f>
        <v>280</v>
      </c>
      <c r="AY7" s="264">
        <f t="shared" ref="AY7:AY19" si="7">(AA7+AK7+AP7)*55</f>
        <v>605</v>
      </c>
      <c r="AZ7" s="256">
        <f t="shared" ref="AZ7:AZ19" si="8">(AB7+AQ7)*40</f>
        <v>40</v>
      </c>
      <c r="BA7" s="256">
        <f t="shared" ref="BA7:BA19" si="9">(AC7+AR7)*25</f>
        <v>100</v>
      </c>
      <c r="BB7" s="256">
        <f t="shared" ref="BB7:BB19" si="10">AD7*10</f>
        <v>0</v>
      </c>
      <c r="BC7" s="273">
        <f>SUM(AT7:BB7)</f>
        <v>2120</v>
      </c>
      <c r="BD7" s="274" t="e">
        <f t="shared" ref="BD7:BD19" si="11">(BC7/H7)*4</f>
        <v>#DIV/0!</v>
      </c>
      <c r="BF7" s="101" t="s">
        <v>207</v>
      </c>
      <c r="BH7" s="59" t="s">
        <v>255</v>
      </c>
      <c r="BK7" s="99"/>
      <c r="BL7" s="80"/>
      <c r="BM7" s="80"/>
      <c r="BN7" s="80"/>
      <c r="BO7" s="80"/>
    </row>
    <row r="8" spans="1:67" ht="15" customHeight="1" x14ac:dyDescent="0.35">
      <c r="A8" s="150">
        <v>2</v>
      </c>
      <c r="B8" s="157">
        <f>'Produção Científica'!B8</f>
        <v>0</v>
      </c>
      <c r="C8" s="278" t="str">
        <f>'Produção Científica'!E8</f>
        <v/>
      </c>
      <c r="D8" s="374">
        <f>'Produção Científica'!F8</f>
        <v>0</v>
      </c>
      <c r="E8" s="374">
        <f>'Produção Científica'!G8</f>
        <v>0</v>
      </c>
      <c r="F8" s="374">
        <f>'Produção Científica'!H8</f>
        <v>0</v>
      </c>
      <c r="G8" s="374">
        <v>0</v>
      </c>
      <c r="H8" s="375">
        <v>0</v>
      </c>
      <c r="I8" s="374">
        <v>0</v>
      </c>
      <c r="J8" s="374">
        <v>0</v>
      </c>
      <c r="K8" s="374">
        <v>0</v>
      </c>
      <c r="L8" s="374">
        <v>0</v>
      </c>
      <c r="M8" s="375">
        <v>0</v>
      </c>
      <c r="N8" s="376">
        <v>0</v>
      </c>
      <c r="O8" s="377">
        <v>0</v>
      </c>
      <c r="P8" s="377">
        <v>0</v>
      </c>
      <c r="Q8" s="377">
        <v>0</v>
      </c>
      <c r="R8" s="377">
        <v>0</v>
      </c>
      <c r="S8" s="374">
        <v>0</v>
      </c>
      <c r="T8" s="374">
        <v>0</v>
      </c>
      <c r="U8" s="377">
        <v>0</v>
      </c>
      <c r="V8" s="377">
        <v>0</v>
      </c>
      <c r="W8" s="244"/>
      <c r="X8" s="262">
        <f>'Produção Científica'!AT8</f>
        <v>0</v>
      </c>
      <c r="Y8" s="262">
        <f>'Produção Científica'!AU8</f>
        <v>0</v>
      </c>
      <c r="Z8" s="272">
        <f>'Produção Científica'!AV8</f>
        <v>0</v>
      </c>
      <c r="AA8" s="272">
        <f>'Produção Científica'!AW8</f>
        <v>0</v>
      </c>
      <c r="AB8" s="272">
        <f>'Produção Científica'!AX8</f>
        <v>1</v>
      </c>
      <c r="AC8" s="272">
        <f>'Produção Científica'!AY8</f>
        <v>0</v>
      </c>
      <c r="AD8" s="272">
        <f>'Produção Científica'!AZ8</f>
        <v>1</v>
      </c>
      <c r="AE8" s="217"/>
      <c r="AF8" s="262">
        <f>'Prod Tecnol'!AF8</f>
        <v>0</v>
      </c>
      <c r="AG8" s="262">
        <f>'Prod Tecnol'!AG8</f>
        <v>0</v>
      </c>
      <c r="AH8" s="262">
        <f>'Prod Tecnol'!AH8</f>
        <v>0</v>
      </c>
      <c r="AI8" s="262">
        <f>'Prod Tecnol'!AI8</f>
        <v>0</v>
      </c>
      <c r="AJ8" s="262">
        <f>'Prod Tecnol'!AJ8</f>
        <v>1</v>
      </c>
      <c r="AK8" s="262">
        <f>'Prod Tecnol'!AK8</f>
        <v>0</v>
      </c>
      <c r="AL8" s="228">
        <f t="shared" ref="AL8:AL19" si="12">(AF8*500)+(AG8*200)+(AH8*100)+(AI8*85)+(AJ8*70)</f>
        <v>70</v>
      </c>
      <c r="AM8" s="262">
        <f>'Livros e Cap'!AF8</f>
        <v>0</v>
      </c>
      <c r="AN8" s="262">
        <f>'Livros e Cap'!AG8</f>
        <v>0</v>
      </c>
      <c r="AO8" s="262">
        <f>'Livros e Cap'!AH8</f>
        <v>0</v>
      </c>
      <c r="AP8" s="262">
        <f>'Livros e Cap'!AI8</f>
        <v>0</v>
      </c>
      <c r="AQ8" s="262">
        <f>'Livros e Cap'!AJ8</f>
        <v>0</v>
      </c>
      <c r="AR8" s="262">
        <f>'Livros e Cap'!AK8</f>
        <v>0</v>
      </c>
      <c r="AS8" s="217"/>
      <c r="AT8" s="258">
        <f t="shared" si="3"/>
        <v>0</v>
      </c>
      <c r="AU8" s="264">
        <f t="shared" si="4"/>
        <v>0</v>
      </c>
      <c r="AV8" s="264">
        <f t="shared" ref="AV8:AV19" si="13">(X8+AH8+AM8)*100</f>
        <v>0</v>
      </c>
      <c r="AW8" s="264">
        <f t="shared" si="5"/>
        <v>0</v>
      </c>
      <c r="AX8" s="264">
        <f t="shared" si="6"/>
        <v>70</v>
      </c>
      <c r="AY8" s="264">
        <f t="shared" si="7"/>
        <v>0</v>
      </c>
      <c r="AZ8" s="256">
        <f t="shared" si="8"/>
        <v>40</v>
      </c>
      <c r="BA8" s="256">
        <f t="shared" si="9"/>
        <v>0</v>
      </c>
      <c r="BB8" s="256">
        <f t="shared" si="10"/>
        <v>10</v>
      </c>
      <c r="BC8" s="273">
        <f t="shared" ref="BC8:BC19" si="14">SUM(AT8:BB8)</f>
        <v>120</v>
      </c>
      <c r="BD8" s="274" t="e">
        <f t="shared" si="11"/>
        <v>#DIV/0!</v>
      </c>
      <c r="BF8" s="290" t="s">
        <v>203</v>
      </c>
      <c r="BK8" s="371"/>
      <c r="BL8" s="80"/>
      <c r="BM8" s="80"/>
      <c r="BN8" s="80"/>
      <c r="BO8" s="80"/>
    </row>
    <row r="9" spans="1:67" ht="15" customHeight="1" x14ac:dyDescent="0.35">
      <c r="A9" s="150">
        <v>3</v>
      </c>
      <c r="B9" s="157">
        <f>'Produção Científica'!B9</f>
        <v>0</v>
      </c>
      <c r="C9" s="278" t="str">
        <f>'Produção Científica'!E9</f>
        <v/>
      </c>
      <c r="D9" s="374">
        <f>'Produção Científica'!F9</f>
        <v>0</v>
      </c>
      <c r="E9" s="374">
        <f>'Produção Científica'!G9</f>
        <v>0</v>
      </c>
      <c r="F9" s="374">
        <f>'Produção Científica'!H9</f>
        <v>0</v>
      </c>
      <c r="G9" s="374">
        <f>'Produção Científica'!I9</f>
        <v>0</v>
      </c>
      <c r="H9" s="375">
        <v>0</v>
      </c>
      <c r="I9" s="374">
        <v>0</v>
      </c>
      <c r="J9" s="374">
        <v>0</v>
      </c>
      <c r="K9" s="374">
        <v>0</v>
      </c>
      <c r="L9" s="374">
        <v>0</v>
      </c>
      <c r="M9" s="375">
        <v>0</v>
      </c>
      <c r="N9" s="376">
        <v>0</v>
      </c>
      <c r="O9" s="377">
        <v>0</v>
      </c>
      <c r="P9" s="377">
        <v>0</v>
      </c>
      <c r="Q9" s="377">
        <v>0</v>
      </c>
      <c r="R9" s="377">
        <v>0</v>
      </c>
      <c r="S9" s="374">
        <v>0</v>
      </c>
      <c r="T9" s="374">
        <v>0</v>
      </c>
      <c r="U9" s="377">
        <v>0</v>
      </c>
      <c r="V9" s="377">
        <v>0</v>
      </c>
      <c r="W9" s="244"/>
      <c r="X9" s="262">
        <f>'Produção Científica'!AT9</f>
        <v>0</v>
      </c>
      <c r="Y9" s="262">
        <f>'Produção Científica'!AU9</f>
        <v>1</v>
      </c>
      <c r="Z9" s="272">
        <f>'Produção Científica'!AV9</f>
        <v>0</v>
      </c>
      <c r="AA9" s="272">
        <f>'Produção Científica'!AW9</f>
        <v>1</v>
      </c>
      <c r="AB9" s="272">
        <f>'Produção Científica'!AX9</f>
        <v>2</v>
      </c>
      <c r="AC9" s="272">
        <f>'Produção Científica'!AY9</f>
        <v>1</v>
      </c>
      <c r="AD9" s="272">
        <f>'Produção Científica'!AZ9</f>
        <v>1</v>
      </c>
      <c r="AE9" s="217"/>
      <c r="AF9" s="262">
        <f>'Prod Tecnol'!AF9</f>
        <v>0</v>
      </c>
      <c r="AG9" s="262">
        <f>'Prod Tecnol'!AG9</f>
        <v>0</v>
      </c>
      <c r="AH9" s="262">
        <f>'Prod Tecnol'!AH9</f>
        <v>0</v>
      </c>
      <c r="AI9" s="262">
        <f>'Prod Tecnol'!AI9</f>
        <v>0</v>
      </c>
      <c r="AJ9" s="262">
        <f>'Prod Tecnol'!AJ9</f>
        <v>0</v>
      </c>
      <c r="AK9" s="262">
        <f>'Prod Tecnol'!AK9</f>
        <v>0</v>
      </c>
      <c r="AL9" s="228">
        <f t="shared" si="12"/>
        <v>0</v>
      </c>
      <c r="AM9" s="262">
        <f>'Livros e Cap'!AF9</f>
        <v>0</v>
      </c>
      <c r="AN9" s="262">
        <f>'Livros e Cap'!AG9</f>
        <v>0</v>
      </c>
      <c r="AO9" s="262">
        <f>'Livros e Cap'!AH9</f>
        <v>0</v>
      </c>
      <c r="AP9" s="262">
        <f>'Livros e Cap'!AI9</f>
        <v>0</v>
      </c>
      <c r="AQ9" s="262">
        <f>'Livros e Cap'!AJ9</f>
        <v>0</v>
      </c>
      <c r="AR9" s="262">
        <f>'Livros e Cap'!AK9</f>
        <v>0</v>
      </c>
      <c r="AS9" s="217"/>
      <c r="AT9" s="258">
        <f t="shared" si="3"/>
        <v>0</v>
      </c>
      <c r="AU9" s="264">
        <f t="shared" si="4"/>
        <v>0</v>
      </c>
      <c r="AV9" s="264">
        <f t="shared" si="13"/>
        <v>0</v>
      </c>
      <c r="AW9" s="264">
        <f t="shared" si="5"/>
        <v>85</v>
      </c>
      <c r="AX9" s="264">
        <f t="shared" si="6"/>
        <v>0</v>
      </c>
      <c r="AY9" s="264">
        <f t="shared" si="7"/>
        <v>55</v>
      </c>
      <c r="AZ9" s="256">
        <f t="shared" si="8"/>
        <v>80</v>
      </c>
      <c r="BA9" s="256">
        <f t="shared" si="9"/>
        <v>25</v>
      </c>
      <c r="BB9" s="256">
        <f t="shared" si="10"/>
        <v>10</v>
      </c>
      <c r="BC9" s="273">
        <f t="shared" si="14"/>
        <v>255</v>
      </c>
      <c r="BD9" s="274" t="e">
        <f t="shared" si="11"/>
        <v>#DIV/0!</v>
      </c>
      <c r="BF9" s="308">
        <f>COUNTIF(BC6:BC19,"&lt;400")</f>
        <v>8</v>
      </c>
      <c r="BG9" s="308" t="s">
        <v>208</v>
      </c>
      <c r="BH9" s="308"/>
      <c r="BI9" s="309">
        <f>BF9/32</f>
        <v>0.25</v>
      </c>
      <c r="BK9" s="99"/>
      <c r="BL9" s="99"/>
      <c r="BM9" s="99"/>
      <c r="BN9" s="372"/>
      <c r="BO9" s="80"/>
    </row>
    <row r="10" spans="1:67" ht="15" customHeight="1" x14ac:dyDescent="0.35">
      <c r="A10" s="150">
        <v>4</v>
      </c>
      <c r="B10" s="157">
        <f>'Produção Científica'!B10</f>
        <v>0</v>
      </c>
      <c r="C10" s="278">
        <f>'Produção Científica'!E10</f>
        <v>0</v>
      </c>
      <c r="D10" s="374">
        <f>'Produção Científica'!F10</f>
        <v>0</v>
      </c>
      <c r="E10" s="374">
        <f>'Produção Científica'!G10</f>
        <v>0</v>
      </c>
      <c r="F10" s="374">
        <f>'Produção Científica'!H10</f>
        <v>0</v>
      </c>
      <c r="G10" s="374">
        <f>'Produção Científica'!I10</f>
        <v>0</v>
      </c>
      <c r="H10" s="375">
        <v>0</v>
      </c>
      <c r="I10" s="374">
        <v>0</v>
      </c>
      <c r="J10" s="374">
        <v>0</v>
      </c>
      <c r="K10" s="374">
        <v>0</v>
      </c>
      <c r="L10" s="374">
        <v>0</v>
      </c>
      <c r="M10" s="375">
        <v>0</v>
      </c>
      <c r="N10" s="376">
        <v>0</v>
      </c>
      <c r="O10" s="377">
        <v>0</v>
      </c>
      <c r="P10" s="377">
        <v>0</v>
      </c>
      <c r="Q10" s="377">
        <v>0</v>
      </c>
      <c r="R10" s="377">
        <v>0</v>
      </c>
      <c r="S10" s="374">
        <v>0</v>
      </c>
      <c r="T10" s="374">
        <v>0</v>
      </c>
      <c r="U10" s="377">
        <v>0</v>
      </c>
      <c r="V10" s="377">
        <v>0</v>
      </c>
      <c r="W10" s="244"/>
      <c r="X10" s="262">
        <f>'Produção Científica'!AT10</f>
        <v>6</v>
      </c>
      <c r="Y10" s="262">
        <f>'Produção Científica'!AU10</f>
        <v>0</v>
      </c>
      <c r="Z10" s="272">
        <f>'Produção Científica'!AV10</f>
        <v>0</v>
      </c>
      <c r="AA10" s="272">
        <f>'Produção Científica'!AW10</f>
        <v>0</v>
      </c>
      <c r="AB10" s="272">
        <f>'Produção Científica'!AX10</f>
        <v>0</v>
      </c>
      <c r="AC10" s="272">
        <f>'Produção Científica'!AY10</f>
        <v>0</v>
      </c>
      <c r="AD10" s="272">
        <f>'Produção Científica'!AZ10</f>
        <v>0</v>
      </c>
      <c r="AE10" s="217"/>
      <c r="AF10" s="262">
        <f>'Prod Tecnol'!AF10</f>
        <v>0</v>
      </c>
      <c r="AG10" s="262">
        <f>'Prod Tecnol'!AG10</f>
        <v>0</v>
      </c>
      <c r="AH10" s="262">
        <f>'Prod Tecnol'!AH10</f>
        <v>0</v>
      </c>
      <c r="AI10" s="262">
        <f>'Prod Tecnol'!AI10</f>
        <v>0</v>
      </c>
      <c r="AJ10" s="262">
        <f>'Prod Tecnol'!AJ10</f>
        <v>1</v>
      </c>
      <c r="AK10" s="262">
        <f>'Prod Tecnol'!AK10</f>
        <v>0</v>
      </c>
      <c r="AL10" s="228">
        <f t="shared" si="12"/>
        <v>70</v>
      </c>
      <c r="AM10" s="262">
        <f>'Livros e Cap'!AF10</f>
        <v>0</v>
      </c>
      <c r="AN10" s="262">
        <f>'Livros e Cap'!AG10</f>
        <v>0</v>
      </c>
      <c r="AO10" s="262">
        <f>'Livros e Cap'!AH10</f>
        <v>0</v>
      </c>
      <c r="AP10" s="262">
        <f>'Livros e Cap'!AI10</f>
        <v>0</v>
      </c>
      <c r="AQ10" s="262">
        <f>'Livros e Cap'!AJ10</f>
        <v>0</v>
      </c>
      <c r="AR10" s="262">
        <f>'Livros e Cap'!AK10</f>
        <v>0</v>
      </c>
      <c r="AS10" s="217"/>
      <c r="AT10" s="258">
        <f t="shared" si="3"/>
        <v>0</v>
      </c>
      <c r="AU10" s="264">
        <f t="shared" si="4"/>
        <v>0</v>
      </c>
      <c r="AV10" s="264">
        <f t="shared" si="13"/>
        <v>600</v>
      </c>
      <c r="AW10" s="264">
        <f t="shared" si="5"/>
        <v>0</v>
      </c>
      <c r="AX10" s="264">
        <f t="shared" si="6"/>
        <v>70</v>
      </c>
      <c r="AY10" s="264">
        <f t="shared" si="7"/>
        <v>0</v>
      </c>
      <c r="AZ10" s="256">
        <f t="shared" si="8"/>
        <v>0</v>
      </c>
      <c r="BA10" s="256">
        <f t="shared" si="9"/>
        <v>0</v>
      </c>
      <c r="BB10" s="256">
        <f t="shared" si="10"/>
        <v>0</v>
      </c>
      <c r="BC10" s="273">
        <f t="shared" si="14"/>
        <v>670</v>
      </c>
      <c r="BD10" s="274" t="e">
        <f t="shared" si="11"/>
        <v>#DIV/0!</v>
      </c>
      <c r="BF10" s="158">
        <f>COUNTIF(BC7:BC19,"&gt;=400")</f>
        <v>5</v>
      </c>
      <c r="BG10" s="158" t="s">
        <v>62</v>
      </c>
      <c r="BH10" s="158"/>
      <c r="BI10" s="307">
        <f>BF10/32</f>
        <v>0.15625</v>
      </c>
      <c r="BK10" s="99"/>
      <c r="BL10" s="99"/>
      <c r="BM10" s="99"/>
      <c r="BN10" s="372"/>
      <c r="BO10" s="80"/>
    </row>
    <row r="11" spans="1:67" ht="15" customHeight="1" x14ac:dyDescent="0.35">
      <c r="A11" s="150">
        <v>5</v>
      </c>
      <c r="B11" s="157">
        <f>'Produção Científica'!B11</f>
        <v>0</v>
      </c>
      <c r="C11" s="278" t="str">
        <f>'Produção Científica'!E11</f>
        <v/>
      </c>
      <c r="D11" s="374">
        <f>'Produção Científica'!F11</f>
        <v>0</v>
      </c>
      <c r="E11" s="374">
        <f>'Produção Científica'!G11</f>
        <v>0</v>
      </c>
      <c r="F11" s="374">
        <f>'Produção Científica'!H11</f>
        <v>0</v>
      </c>
      <c r="G11" s="374">
        <v>0</v>
      </c>
      <c r="H11" s="375">
        <v>0</v>
      </c>
      <c r="I11" s="374">
        <v>0</v>
      </c>
      <c r="J11" s="374">
        <v>0</v>
      </c>
      <c r="K11" s="374">
        <v>0</v>
      </c>
      <c r="L11" s="374">
        <v>0</v>
      </c>
      <c r="M11" s="375">
        <v>0</v>
      </c>
      <c r="N11" s="376">
        <v>0</v>
      </c>
      <c r="O11" s="377">
        <v>0</v>
      </c>
      <c r="P11" s="377">
        <v>0</v>
      </c>
      <c r="Q11" s="377">
        <v>0</v>
      </c>
      <c r="R11" s="377">
        <v>0</v>
      </c>
      <c r="S11" s="374">
        <v>0</v>
      </c>
      <c r="T11" s="374">
        <v>0</v>
      </c>
      <c r="U11" s="377">
        <v>0</v>
      </c>
      <c r="V11" s="377">
        <v>0</v>
      </c>
      <c r="W11" s="244"/>
      <c r="X11" s="262">
        <f>'Produção Científica'!AT11</f>
        <v>0</v>
      </c>
      <c r="Y11" s="262">
        <f>'Produção Científica'!AU11</f>
        <v>3</v>
      </c>
      <c r="Z11" s="272">
        <f>'Produção Científica'!AV11</f>
        <v>0</v>
      </c>
      <c r="AA11" s="272">
        <f>'Produção Científica'!AW11</f>
        <v>0</v>
      </c>
      <c r="AB11" s="272">
        <f>'Produção Científica'!AX11</f>
        <v>0</v>
      </c>
      <c r="AC11" s="272">
        <f>'Produção Científica'!AY11</f>
        <v>0</v>
      </c>
      <c r="AD11" s="272">
        <f>'Produção Científica'!AZ11</f>
        <v>0</v>
      </c>
      <c r="AE11" s="217"/>
      <c r="AF11" s="262">
        <f>'Prod Tecnol'!AF11</f>
        <v>0</v>
      </c>
      <c r="AG11" s="262">
        <f>'Prod Tecnol'!AG11</f>
        <v>0</v>
      </c>
      <c r="AH11" s="262">
        <f>'Prod Tecnol'!AH11</f>
        <v>0</v>
      </c>
      <c r="AI11" s="262">
        <f>'Prod Tecnol'!AI11</f>
        <v>0</v>
      </c>
      <c r="AJ11" s="262">
        <f>'Prod Tecnol'!AJ11</f>
        <v>0</v>
      </c>
      <c r="AK11" s="262">
        <f>'Prod Tecnol'!AK11</f>
        <v>0</v>
      </c>
      <c r="AL11" s="228">
        <f t="shared" si="12"/>
        <v>0</v>
      </c>
      <c r="AM11" s="262">
        <f>'Livros e Cap'!AF11</f>
        <v>0</v>
      </c>
      <c r="AN11" s="262">
        <f>'Livros e Cap'!AG11</f>
        <v>0</v>
      </c>
      <c r="AO11" s="262">
        <f>'Livros e Cap'!AH11</f>
        <v>0</v>
      </c>
      <c r="AP11" s="262">
        <f>'Livros e Cap'!AI11</f>
        <v>0</v>
      </c>
      <c r="AQ11" s="262">
        <f>'Livros e Cap'!AJ11</f>
        <v>1</v>
      </c>
      <c r="AR11" s="262">
        <f>'Livros e Cap'!AK11</f>
        <v>0</v>
      </c>
      <c r="AS11" s="217"/>
      <c r="AT11" s="258">
        <f t="shared" si="3"/>
        <v>0</v>
      </c>
      <c r="AU11" s="264">
        <f t="shared" si="4"/>
        <v>0</v>
      </c>
      <c r="AV11" s="264">
        <f t="shared" si="13"/>
        <v>0</v>
      </c>
      <c r="AW11" s="264">
        <f t="shared" si="5"/>
        <v>255</v>
      </c>
      <c r="AX11" s="264">
        <f t="shared" si="6"/>
        <v>0</v>
      </c>
      <c r="AY11" s="264">
        <f t="shared" si="7"/>
        <v>0</v>
      </c>
      <c r="AZ11" s="256">
        <f t="shared" si="8"/>
        <v>40</v>
      </c>
      <c r="BA11" s="256">
        <f t="shared" si="9"/>
        <v>0</v>
      </c>
      <c r="BB11" s="256">
        <f t="shared" si="10"/>
        <v>0</v>
      </c>
      <c r="BC11" s="273">
        <f t="shared" si="14"/>
        <v>295</v>
      </c>
      <c r="BD11" s="274" t="e">
        <f t="shared" si="11"/>
        <v>#DIV/0!</v>
      </c>
      <c r="BF11" s="158">
        <f>COUNTIF(BC7:BC19,"&gt;800")</f>
        <v>3</v>
      </c>
      <c r="BG11" s="158" t="s">
        <v>63</v>
      </c>
      <c r="BH11" s="158"/>
      <c r="BI11" s="307">
        <f t="shared" ref="BI11:BI14" si="15">BF11/32</f>
        <v>9.375E-2</v>
      </c>
      <c r="BK11" s="99"/>
      <c r="BL11" s="99"/>
      <c r="BM11" s="99"/>
      <c r="BN11" s="372"/>
      <c r="BO11" s="80"/>
    </row>
    <row r="12" spans="1:67" ht="15" customHeight="1" x14ac:dyDescent="0.35">
      <c r="A12" s="150">
        <v>6</v>
      </c>
      <c r="B12" s="157">
        <f>'Produção Científica'!B12</f>
        <v>0</v>
      </c>
      <c r="C12" s="278" t="str">
        <f>'Produção Científica'!E12</f>
        <v/>
      </c>
      <c r="D12" s="374">
        <f>'Produção Científica'!F12</f>
        <v>0</v>
      </c>
      <c r="E12" s="374">
        <f>'Produção Científica'!G12</f>
        <v>0</v>
      </c>
      <c r="F12" s="374">
        <f>'Produção Científica'!H12</f>
        <v>0</v>
      </c>
      <c r="G12" s="374">
        <v>0</v>
      </c>
      <c r="H12" s="375">
        <v>0</v>
      </c>
      <c r="I12" s="374">
        <v>0</v>
      </c>
      <c r="J12" s="374">
        <v>0</v>
      </c>
      <c r="K12" s="374">
        <v>0</v>
      </c>
      <c r="L12" s="374">
        <v>0</v>
      </c>
      <c r="M12" s="375">
        <v>0</v>
      </c>
      <c r="N12" s="376">
        <v>0</v>
      </c>
      <c r="O12" s="377">
        <v>0</v>
      </c>
      <c r="P12" s="377">
        <v>0</v>
      </c>
      <c r="Q12" s="377">
        <v>0</v>
      </c>
      <c r="R12" s="377">
        <v>0</v>
      </c>
      <c r="S12" s="374">
        <v>0</v>
      </c>
      <c r="T12" s="374">
        <v>0</v>
      </c>
      <c r="U12" s="377">
        <v>0</v>
      </c>
      <c r="V12" s="377">
        <v>0</v>
      </c>
      <c r="W12" s="244"/>
      <c r="X12" s="262">
        <f>'Produção Científica'!AT12</f>
        <v>0</v>
      </c>
      <c r="Y12" s="262">
        <f>'Produção Científica'!AU12</f>
        <v>0</v>
      </c>
      <c r="Z12" s="272">
        <f>'Produção Científica'!AV12</f>
        <v>1</v>
      </c>
      <c r="AA12" s="272">
        <f>'Produção Científica'!AW12</f>
        <v>0</v>
      </c>
      <c r="AB12" s="272">
        <f>'Produção Científica'!AX12</f>
        <v>1</v>
      </c>
      <c r="AC12" s="272">
        <f>'Produção Científica'!AY12</f>
        <v>2</v>
      </c>
      <c r="AD12" s="272">
        <f>'Produção Científica'!AZ12</f>
        <v>2</v>
      </c>
      <c r="AE12" s="217"/>
      <c r="AF12" s="262">
        <f>'Prod Tecnol'!AF12</f>
        <v>0</v>
      </c>
      <c r="AG12" s="262">
        <f>'Prod Tecnol'!AG12</f>
        <v>0</v>
      </c>
      <c r="AH12" s="262">
        <f>'Prod Tecnol'!AH12</f>
        <v>0</v>
      </c>
      <c r="AI12" s="262">
        <f>'Prod Tecnol'!AI12</f>
        <v>0</v>
      </c>
      <c r="AJ12" s="262">
        <f>'Prod Tecnol'!AJ12</f>
        <v>0</v>
      </c>
      <c r="AK12" s="262">
        <f>'Prod Tecnol'!AK12</f>
        <v>0</v>
      </c>
      <c r="AL12" s="228">
        <f t="shared" ref="AL12" si="16">(AF12*500)+(AG12*200)+(AH12*100)+(AI12*85)+(AJ12*70)</f>
        <v>0</v>
      </c>
      <c r="AM12" s="262">
        <f>'Livros e Cap'!AF12</f>
        <v>0</v>
      </c>
      <c r="AN12" s="262">
        <f>'Livros e Cap'!AG12</f>
        <v>0</v>
      </c>
      <c r="AO12" s="262">
        <f>'Livros e Cap'!AH12</f>
        <v>0</v>
      </c>
      <c r="AP12" s="262">
        <f>'Livros e Cap'!AI12</f>
        <v>0</v>
      </c>
      <c r="AQ12" s="262">
        <f>'Livros e Cap'!AJ12</f>
        <v>0</v>
      </c>
      <c r="AR12" s="262">
        <f>'Livros e Cap'!AK12</f>
        <v>0</v>
      </c>
      <c r="AS12" s="217"/>
      <c r="AT12" s="258">
        <f t="shared" ref="AT12" si="17">AF12*500</f>
        <v>0</v>
      </c>
      <c r="AU12" s="264">
        <f t="shared" ref="AU12" si="18">AG12*200</f>
        <v>0</v>
      </c>
      <c r="AV12" s="264">
        <f t="shared" ref="AV12" si="19">(X12+AH12+AM12)*100</f>
        <v>0</v>
      </c>
      <c r="AW12" s="264">
        <f t="shared" ref="AW12" si="20">(Y12+AI12+AN12)*85</f>
        <v>0</v>
      </c>
      <c r="AX12" s="264">
        <f t="shared" ref="AX12" si="21">(Z12+AJ12+AO12)*70</f>
        <v>70</v>
      </c>
      <c r="AY12" s="264">
        <f t="shared" ref="AY12" si="22">(AA12+AK12+AP12)*55</f>
        <v>0</v>
      </c>
      <c r="AZ12" s="256">
        <f t="shared" ref="AZ12" si="23">(AB12+AQ12)*40</f>
        <v>40</v>
      </c>
      <c r="BA12" s="256">
        <f t="shared" ref="BA12" si="24">(AC12+AR12)*25</f>
        <v>50</v>
      </c>
      <c r="BB12" s="256">
        <f t="shared" ref="BB12" si="25">AD12*10</f>
        <v>20</v>
      </c>
      <c r="BC12" s="273">
        <f t="shared" ref="BC12" si="26">SUM(AT12:BB12)</f>
        <v>180</v>
      </c>
      <c r="BD12" s="274" t="e">
        <f t="shared" ref="BD12" si="27">(BC12/H12)*4</f>
        <v>#DIV/0!</v>
      </c>
      <c r="BF12" s="158">
        <f>COUNTIF(BC6:BC18,"&gt;1200")</f>
        <v>2</v>
      </c>
      <c r="BG12" s="158" t="s">
        <v>64</v>
      </c>
      <c r="BH12" s="158"/>
      <c r="BI12" s="307">
        <f t="shared" ref="BI12" si="28">BF12/32</f>
        <v>6.25E-2</v>
      </c>
      <c r="BK12" s="99"/>
      <c r="BL12" s="99"/>
      <c r="BM12" s="99"/>
      <c r="BN12" s="372"/>
      <c r="BO12" s="80"/>
    </row>
    <row r="13" spans="1:67" ht="15" customHeight="1" x14ac:dyDescent="0.35">
      <c r="A13" s="150">
        <v>7</v>
      </c>
      <c r="B13" s="157">
        <f>'Produção Científica'!B13</f>
        <v>0</v>
      </c>
      <c r="C13" s="278" t="str">
        <f>'Produção Científica'!E13</f>
        <v/>
      </c>
      <c r="D13" s="374">
        <f>'Produção Científica'!F13</f>
        <v>0</v>
      </c>
      <c r="E13" s="374">
        <f>'Produção Científica'!G13</f>
        <v>0</v>
      </c>
      <c r="F13" s="374">
        <f>'Produção Científica'!H13</f>
        <v>0</v>
      </c>
      <c r="G13" s="374">
        <v>0</v>
      </c>
      <c r="H13" s="375">
        <v>0</v>
      </c>
      <c r="I13" s="374">
        <v>0</v>
      </c>
      <c r="J13" s="374">
        <v>0</v>
      </c>
      <c r="K13" s="374">
        <v>0</v>
      </c>
      <c r="L13" s="374">
        <v>0</v>
      </c>
      <c r="M13" s="375">
        <v>0</v>
      </c>
      <c r="N13" s="376">
        <v>0</v>
      </c>
      <c r="O13" s="377">
        <v>0</v>
      </c>
      <c r="P13" s="377">
        <v>0</v>
      </c>
      <c r="Q13" s="377">
        <v>0</v>
      </c>
      <c r="R13" s="377">
        <v>0</v>
      </c>
      <c r="S13" s="374">
        <v>0</v>
      </c>
      <c r="T13" s="374">
        <v>0</v>
      </c>
      <c r="U13" s="377">
        <v>0</v>
      </c>
      <c r="V13" s="377">
        <v>0</v>
      </c>
      <c r="W13" s="244"/>
      <c r="X13" s="262">
        <f>'Produção Científica'!AT13</f>
        <v>4</v>
      </c>
      <c r="Y13" s="262">
        <f>'Produção Científica'!AU13</f>
        <v>5</v>
      </c>
      <c r="Z13" s="272">
        <f>'Produção Científica'!AV13</f>
        <v>1</v>
      </c>
      <c r="AA13" s="272">
        <f>'Produção Científica'!AW13</f>
        <v>3</v>
      </c>
      <c r="AB13" s="272">
        <f>'Produção Científica'!AX13</f>
        <v>0</v>
      </c>
      <c r="AC13" s="272">
        <f>'Produção Científica'!AY13</f>
        <v>0</v>
      </c>
      <c r="AD13" s="272">
        <f>'Produção Científica'!AZ13</f>
        <v>0</v>
      </c>
      <c r="AE13" s="217"/>
      <c r="AF13" s="262">
        <f>'Prod Tecnol'!AF13</f>
        <v>0</v>
      </c>
      <c r="AG13" s="262">
        <f>'Prod Tecnol'!AG13</f>
        <v>0</v>
      </c>
      <c r="AH13" s="262">
        <f>'Prod Tecnol'!AH13</f>
        <v>0</v>
      </c>
      <c r="AI13" s="262">
        <f>'Prod Tecnol'!AI13</f>
        <v>0</v>
      </c>
      <c r="AJ13" s="262">
        <f>'Prod Tecnol'!AJ13</f>
        <v>0</v>
      </c>
      <c r="AK13" s="262">
        <f>'Prod Tecnol'!AK13</f>
        <v>0</v>
      </c>
      <c r="AL13" s="228">
        <f t="shared" si="12"/>
        <v>0</v>
      </c>
      <c r="AM13" s="262">
        <f>'Livros e Cap'!AF13</f>
        <v>0</v>
      </c>
      <c r="AN13" s="262">
        <f>'Livros e Cap'!AG13</f>
        <v>0</v>
      </c>
      <c r="AO13" s="262">
        <f>'Livros e Cap'!AH13</f>
        <v>0</v>
      </c>
      <c r="AP13" s="262">
        <f>'Livros e Cap'!AI13</f>
        <v>1</v>
      </c>
      <c r="AQ13" s="262">
        <f>'Livros e Cap'!AJ13</f>
        <v>0</v>
      </c>
      <c r="AR13" s="262">
        <f>'Livros e Cap'!AK13</f>
        <v>0</v>
      </c>
      <c r="AS13" s="217"/>
      <c r="AT13" s="258">
        <f t="shared" si="3"/>
        <v>0</v>
      </c>
      <c r="AU13" s="264">
        <f t="shared" si="4"/>
        <v>0</v>
      </c>
      <c r="AV13" s="264">
        <f t="shared" si="13"/>
        <v>400</v>
      </c>
      <c r="AW13" s="264">
        <f t="shared" si="5"/>
        <v>425</v>
      </c>
      <c r="AX13" s="264">
        <f t="shared" si="6"/>
        <v>70</v>
      </c>
      <c r="AY13" s="264">
        <f t="shared" si="7"/>
        <v>220</v>
      </c>
      <c r="AZ13" s="256">
        <f t="shared" si="8"/>
        <v>0</v>
      </c>
      <c r="BA13" s="256">
        <f t="shared" si="9"/>
        <v>0</v>
      </c>
      <c r="BB13" s="256">
        <f t="shared" si="10"/>
        <v>0</v>
      </c>
      <c r="BC13" s="273">
        <f t="shared" si="14"/>
        <v>1115</v>
      </c>
      <c r="BD13" s="274" t="e">
        <f t="shared" si="11"/>
        <v>#DIV/0!</v>
      </c>
      <c r="BF13" s="158">
        <f>COUNTIF(BC7:BC19,"&gt;1200")</f>
        <v>2</v>
      </c>
      <c r="BG13" s="158" t="s">
        <v>64</v>
      </c>
      <c r="BH13" s="158"/>
      <c r="BI13" s="307">
        <f t="shared" si="15"/>
        <v>6.25E-2</v>
      </c>
      <c r="BK13" s="99"/>
      <c r="BL13" s="99"/>
      <c r="BM13" s="99"/>
      <c r="BN13" s="372"/>
      <c r="BO13" s="80"/>
    </row>
    <row r="14" spans="1:67" ht="15" customHeight="1" x14ac:dyDescent="0.35">
      <c r="A14" s="150">
        <v>8</v>
      </c>
      <c r="B14" s="157">
        <f>'Produção Científica'!B14</f>
        <v>0</v>
      </c>
      <c r="C14" s="278" t="str">
        <f>'Produção Científica'!E14</f>
        <v/>
      </c>
      <c r="D14" s="374">
        <f>'Produção Científica'!F14</f>
        <v>0</v>
      </c>
      <c r="E14" s="374">
        <f>'Produção Científica'!G14</f>
        <v>0</v>
      </c>
      <c r="F14" s="374">
        <f>'Produção Científica'!H14</f>
        <v>0</v>
      </c>
      <c r="G14" s="374">
        <f>'Produção Científica'!I14</f>
        <v>0</v>
      </c>
      <c r="H14" s="375">
        <v>0</v>
      </c>
      <c r="I14" s="374">
        <v>0</v>
      </c>
      <c r="J14" s="374">
        <v>0</v>
      </c>
      <c r="K14" s="374">
        <v>0</v>
      </c>
      <c r="L14" s="374">
        <v>0</v>
      </c>
      <c r="M14" s="375">
        <v>0</v>
      </c>
      <c r="N14" s="376">
        <v>0</v>
      </c>
      <c r="O14" s="377">
        <v>0</v>
      </c>
      <c r="P14" s="377">
        <v>0</v>
      </c>
      <c r="Q14" s="377">
        <v>0</v>
      </c>
      <c r="R14" s="377">
        <v>0</v>
      </c>
      <c r="S14" s="374">
        <v>0</v>
      </c>
      <c r="T14" s="374">
        <v>0</v>
      </c>
      <c r="U14" s="377">
        <v>0</v>
      </c>
      <c r="V14" s="377">
        <v>0</v>
      </c>
      <c r="W14" s="244"/>
      <c r="X14" s="262">
        <f>'Produção Científica'!AT14</f>
        <v>0</v>
      </c>
      <c r="Y14" s="262">
        <f>'Produção Científica'!AU14</f>
        <v>0</v>
      </c>
      <c r="Z14" s="272">
        <f>'Produção Científica'!AV14</f>
        <v>0</v>
      </c>
      <c r="AA14" s="272">
        <f>'Produção Científica'!AW14</f>
        <v>0</v>
      </c>
      <c r="AB14" s="272">
        <f>'Produção Científica'!AX14</f>
        <v>0</v>
      </c>
      <c r="AC14" s="272">
        <f>'Produção Científica'!AY14</f>
        <v>0</v>
      </c>
      <c r="AD14" s="272">
        <f>'Produção Científica'!AZ14</f>
        <v>0</v>
      </c>
      <c r="AE14" s="217"/>
      <c r="AF14" s="262">
        <f>'Prod Tecnol'!AF14</f>
        <v>0</v>
      </c>
      <c r="AG14" s="262">
        <f>'Prod Tecnol'!AG14</f>
        <v>0</v>
      </c>
      <c r="AH14" s="262">
        <f>'Prod Tecnol'!AH14</f>
        <v>0</v>
      </c>
      <c r="AI14" s="262">
        <f>'Prod Tecnol'!AI14</f>
        <v>0</v>
      </c>
      <c r="AJ14" s="262">
        <f>'Prod Tecnol'!AJ14</f>
        <v>0</v>
      </c>
      <c r="AK14" s="262">
        <f>'Prod Tecnol'!AK14</f>
        <v>0</v>
      </c>
      <c r="AL14" s="228">
        <f t="shared" si="12"/>
        <v>0</v>
      </c>
      <c r="AM14" s="262">
        <f>'Livros e Cap'!AF14</f>
        <v>0</v>
      </c>
      <c r="AN14" s="262">
        <f>'Livros e Cap'!AG14</f>
        <v>0</v>
      </c>
      <c r="AO14" s="262">
        <f>'Livros e Cap'!AH14</f>
        <v>0</v>
      </c>
      <c r="AP14" s="262">
        <f>'Livros e Cap'!AI14</f>
        <v>0</v>
      </c>
      <c r="AQ14" s="262">
        <f>'Livros e Cap'!AJ14</f>
        <v>0</v>
      </c>
      <c r="AR14" s="262">
        <f>'Livros e Cap'!AK14</f>
        <v>1</v>
      </c>
      <c r="AS14" s="217"/>
      <c r="AT14" s="258">
        <f t="shared" si="3"/>
        <v>0</v>
      </c>
      <c r="AU14" s="264">
        <f t="shared" si="4"/>
        <v>0</v>
      </c>
      <c r="AV14" s="264">
        <f t="shared" si="13"/>
        <v>0</v>
      </c>
      <c r="AW14" s="264">
        <f t="shared" si="5"/>
        <v>0</v>
      </c>
      <c r="AX14" s="264">
        <f t="shared" si="6"/>
        <v>0</v>
      </c>
      <c r="AY14" s="264">
        <f t="shared" si="7"/>
        <v>0</v>
      </c>
      <c r="AZ14" s="256">
        <f t="shared" si="8"/>
        <v>0</v>
      </c>
      <c r="BA14" s="256">
        <f t="shared" si="9"/>
        <v>25</v>
      </c>
      <c r="BB14" s="256">
        <f t="shared" si="10"/>
        <v>0</v>
      </c>
      <c r="BC14" s="273">
        <f t="shared" si="14"/>
        <v>25</v>
      </c>
      <c r="BD14" s="274" t="e">
        <f t="shared" si="11"/>
        <v>#DIV/0!</v>
      </c>
      <c r="BF14" s="158">
        <f>COUNTIF(BC7:BC19,"&gt;1600")</f>
        <v>1</v>
      </c>
      <c r="BG14" s="158" t="s">
        <v>65</v>
      </c>
      <c r="BH14" s="158"/>
      <c r="BI14" s="307">
        <f t="shared" si="15"/>
        <v>3.125E-2</v>
      </c>
      <c r="BK14" s="99"/>
      <c r="BL14" s="99"/>
      <c r="BM14" s="99"/>
      <c r="BN14" s="372"/>
      <c r="BO14" s="80"/>
    </row>
    <row r="15" spans="1:67" ht="15" customHeight="1" x14ac:dyDescent="0.35">
      <c r="A15" s="150">
        <v>9</v>
      </c>
      <c r="B15" s="157">
        <f>'Produção Científica'!B15</f>
        <v>0</v>
      </c>
      <c r="C15" s="278" t="str">
        <f>'Produção Científica'!E15</f>
        <v/>
      </c>
      <c r="D15" s="374">
        <f>'Produção Científica'!F15</f>
        <v>0</v>
      </c>
      <c r="E15" s="374">
        <f>'Produção Científica'!G15</f>
        <v>0</v>
      </c>
      <c r="F15" s="374">
        <f>'Produção Científica'!H15</f>
        <v>0</v>
      </c>
      <c r="G15" s="374">
        <v>0</v>
      </c>
      <c r="H15" s="375">
        <v>0</v>
      </c>
      <c r="I15" s="374">
        <v>0</v>
      </c>
      <c r="J15" s="374">
        <v>0</v>
      </c>
      <c r="K15" s="374">
        <v>0</v>
      </c>
      <c r="L15" s="374">
        <v>0</v>
      </c>
      <c r="M15" s="375">
        <v>0</v>
      </c>
      <c r="N15" s="376">
        <v>0</v>
      </c>
      <c r="O15" s="377">
        <v>0</v>
      </c>
      <c r="P15" s="377">
        <v>0</v>
      </c>
      <c r="Q15" s="377">
        <v>0</v>
      </c>
      <c r="R15" s="377">
        <v>0</v>
      </c>
      <c r="S15" s="374">
        <v>0</v>
      </c>
      <c r="T15" s="374">
        <v>0</v>
      </c>
      <c r="U15" s="377">
        <v>0</v>
      </c>
      <c r="V15" s="377">
        <v>0</v>
      </c>
      <c r="W15" s="244"/>
      <c r="X15" s="262">
        <f>'Produção Científica'!AT15</f>
        <v>0</v>
      </c>
      <c r="Y15" s="262">
        <f>'Produção Científica'!AU15</f>
        <v>0</v>
      </c>
      <c r="Z15" s="272">
        <f>'Produção Científica'!AV15</f>
        <v>0</v>
      </c>
      <c r="AA15" s="272">
        <f>'Produção Científica'!AW15</f>
        <v>0</v>
      </c>
      <c r="AB15" s="272">
        <f>'Produção Científica'!AX15</f>
        <v>1</v>
      </c>
      <c r="AC15" s="272">
        <f>'Produção Científica'!AY15</f>
        <v>0</v>
      </c>
      <c r="AD15" s="272">
        <f>'Produção Científica'!AZ15</f>
        <v>0</v>
      </c>
      <c r="AE15" s="217"/>
      <c r="AF15" s="262">
        <f>'Prod Tecnol'!AF15</f>
        <v>0</v>
      </c>
      <c r="AG15" s="262">
        <f>'Prod Tecnol'!AG15</f>
        <v>0</v>
      </c>
      <c r="AH15" s="262">
        <f>'Prod Tecnol'!AH15</f>
        <v>0</v>
      </c>
      <c r="AI15" s="262">
        <f>'Prod Tecnol'!AI15</f>
        <v>0</v>
      </c>
      <c r="AJ15" s="262">
        <f>'Prod Tecnol'!AJ15</f>
        <v>0</v>
      </c>
      <c r="AK15" s="262">
        <f>'Prod Tecnol'!AK15</f>
        <v>0</v>
      </c>
      <c r="AL15" s="228">
        <f t="shared" si="12"/>
        <v>0</v>
      </c>
      <c r="AM15" s="262">
        <f>'Livros e Cap'!AF15</f>
        <v>1</v>
      </c>
      <c r="AN15" s="262">
        <f>'Livros e Cap'!AG15</f>
        <v>0</v>
      </c>
      <c r="AO15" s="262">
        <f>'Livros e Cap'!AH15</f>
        <v>0</v>
      </c>
      <c r="AP15" s="262">
        <f>'Livros e Cap'!AI15</f>
        <v>2</v>
      </c>
      <c r="AQ15" s="262">
        <f>'Livros e Cap'!AJ15</f>
        <v>2</v>
      </c>
      <c r="AR15" s="262">
        <f>'Livros e Cap'!AK15</f>
        <v>0</v>
      </c>
      <c r="AS15" s="217"/>
      <c r="AT15" s="258">
        <f t="shared" si="3"/>
        <v>0</v>
      </c>
      <c r="AU15" s="264">
        <f t="shared" si="4"/>
        <v>0</v>
      </c>
      <c r="AV15" s="264">
        <f t="shared" si="13"/>
        <v>100</v>
      </c>
      <c r="AW15" s="264">
        <f t="shared" si="5"/>
        <v>0</v>
      </c>
      <c r="AX15" s="264">
        <f t="shared" si="6"/>
        <v>0</v>
      </c>
      <c r="AY15" s="264">
        <f t="shared" si="7"/>
        <v>110</v>
      </c>
      <c r="AZ15" s="256">
        <f t="shared" si="8"/>
        <v>120</v>
      </c>
      <c r="BA15" s="256">
        <f t="shared" si="9"/>
        <v>0</v>
      </c>
      <c r="BB15" s="256">
        <f t="shared" si="10"/>
        <v>0</v>
      </c>
      <c r="BC15" s="273">
        <f t="shared" si="14"/>
        <v>330</v>
      </c>
      <c r="BD15" s="274" t="e">
        <f t="shared" si="11"/>
        <v>#DIV/0!</v>
      </c>
      <c r="BK15" s="80"/>
      <c r="BL15" s="80"/>
      <c r="BM15" s="80"/>
      <c r="BN15" s="80"/>
      <c r="BO15" s="80"/>
    </row>
    <row r="16" spans="1:67" ht="15" customHeight="1" x14ac:dyDescent="0.35">
      <c r="A16" s="150">
        <v>10</v>
      </c>
      <c r="B16" s="157">
        <f>'Produção Científica'!B16</f>
        <v>0</v>
      </c>
      <c r="C16" s="278">
        <f>'Produção Científica'!E16</f>
        <v>0</v>
      </c>
      <c r="D16" s="374">
        <f>'Produção Científica'!F16</f>
        <v>0</v>
      </c>
      <c r="E16" s="374">
        <f>'Produção Científica'!G16</f>
        <v>0</v>
      </c>
      <c r="F16" s="374">
        <f>'Produção Científica'!H16</f>
        <v>0</v>
      </c>
      <c r="G16" s="374">
        <v>0</v>
      </c>
      <c r="H16" s="375">
        <v>0</v>
      </c>
      <c r="I16" s="374">
        <v>0</v>
      </c>
      <c r="J16" s="374">
        <v>0</v>
      </c>
      <c r="K16" s="374">
        <v>0</v>
      </c>
      <c r="L16" s="374">
        <v>0</v>
      </c>
      <c r="M16" s="375">
        <v>0</v>
      </c>
      <c r="N16" s="376">
        <v>0</v>
      </c>
      <c r="O16" s="377">
        <v>0</v>
      </c>
      <c r="P16" s="377">
        <v>0</v>
      </c>
      <c r="Q16" s="377">
        <v>0</v>
      </c>
      <c r="R16" s="377">
        <v>0</v>
      </c>
      <c r="S16" s="374">
        <v>0</v>
      </c>
      <c r="T16" s="374">
        <v>0</v>
      </c>
      <c r="U16" s="377">
        <v>0</v>
      </c>
      <c r="V16" s="377">
        <v>0</v>
      </c>
      <c r="W16" s="244"/>
      <c r="X16" s="262">
        <f>'Produção Científica'!AT16</f>
        <v>1</v>
      </c>
      <c r="Y16" s="262">
        <f>'Produção Científica'!AU16</f>
        <v>0</v>
      </c>
      <c r="Z16" s="272">
        <f>'Produção Científica'!AV16</f>
        <v>0</v>
      </c>
      <c r="AA16" s="272">
        <f>'Produção Científica'!AW16</f>
        <v>0</v>
      </c>
      <c r="AB16" s="272">
        <f>'Produção Científica'!AX16</f>
        <v>1</v>
      </c>
      <c r="AC16" s="272">
        <f>'Produção Científica'!AY16</f>
        <v>0</v>
      </c>
      <c r="AD16" s="272">
        <f>'Produção Científica'!AZ16</f>
        <v>0</v>
      </c>
      <c r="AE16" s="217"/>
      <c r="AF16" s="262">
        <f>'Prod Tecnol'!AF16</f>
        <v>0</v>
      </c>
      <c r="AG16" s="262">
        <f>'Prod Tecnol'!AG16</f>
        <v>0</v>
      </c>
      <c r="AH16" s="262">
        <f>'Prod Tecnol'!AH16</f>
        <v>0</v>
      </c>
      <c r="AI16" s="262">
        <f>'Prod Tecnol'!AI16</f>
        <v>0</v>
      </c>
      <c r="AJ16" s="262">
        <f>'Prod Tecnol'!AJ16</f>
        <v>2</v>
      </c>
      <c r="AK16" s="262">
        <f>'Prod Tecnol'!AK16</f>
        <v>0</v>
      </c>
      <c r="AL16" s="228">
        <f t="shared" si="12"/>
        <v>140</v>
      </c>
      <c r="AM16" s="262">
        <f>'Livros e Cap'!AF16</f>
        <v>1</v>
      </c>
      <c r="AN16" s="262">
        <f>'Livros e Cap'!AG16</f>
        <v>0</v>
      </c>
      <c r="AO16" s="262">
        <f>'Livros e Cap'!AH16</f>
        <v>0</v>
      </c>
      <c r="AP16" s="262">
        <f>'Livros e Cap'!AI16</f>
        <v>6</v>
      </c>
      <c r="AQ16" s="262">
        <f>'Livros e Cap'!AJ16</f>
        <v>0</v>
      </c>
      <c r="AR16" s="262">
        <f>'Livros e Cap'!AK16</f>
        <v>0</v>
      </c>
      <c r="AS16" s="217"/>
      <c r="AT16" s="258">
        <f t="shared" si="3"/>
        <v>0</v>
      </c>
      <c r="AU16" s="264">
        <f t="shared" si="4"/>
        <v>0</v>
      </c>
      <c r="AV16" s="264">
        <f t="shared" si="13"/>
        <v>200</v>
      </c>
      <c r="AW16" s="264">
        <f t="shared" si="5"/>
        <v>0</v>
      </c>
      <c r="AX16" s="264">
        <f t="shared" si="6"/>
        <v>140</v>
      </c>
      <c r="AY16" s="264">
        <f t="shared" si="7"/>
        <v>330</v>
      </c>
      <c r="AZ16" s="256">
        <f t="shared" si="8"/>
        <v>40</v>
      </c>
      <c r="BA16" s="256">
        <f t="shared" si="9"/>
        <v>0</v>
      </c>
      <c r="BB16" s="256">
        <f t="shared" si="10"/>
        <v>0</v>
      </c>
      <c r="BC16" s="273">
        <f t="shared" si="14"/>
        <v>710</v>
      </c>
      <c r="BD16" s="274" t="e">
        <f t="shared" si="11"/>
        <v>#DIV/0!</v>
      </c>
      <c r="BF16" s="290" t="s">
        <v>204</v>
      </c>
      <c r="BK16" s="371"/>
      <c r="BL16" s="80"/>
      <c r="BM16" s="80"/>
      <c r="BN16" s="80"/>
      <c r="BO16" s="80"/>
    </row>
    <row r="17" spans="1:67" ht="15" customHeight="1" x14ac:dyDescent="0.35">
      <c r="A17" s="150">
        <v>11</v>
      </c>
      <c r="B17" s="157">
        <f>'Produção Científica'!B17</f>
        <v>0</v>
      </c>
      <c r="C17" s="278"/>
      <c r="D17" s="374">
        <f>'Produção Científica'!F17</f>
        <v>0</v>
      </c>
      <c r="E17" s="374">
        <f>'Produção Científica'!G17</f>
        <v>0</v>
      </c>
      <c r="F17" s="374">
        <f>'Produção Científica'!H17</f>
        <v>0</v>
      </c>
      <c r="G17" s="374">
        <f>'Produção Científica'!I17</f>
        <v>0</v>
      </c>
      <c r="H17" s="375">
        <v>0</v>
      </c>
      <c r="I17" s="374">
        <v>0</v>
      </c>
      <c r="J17" s="374">
        <v>0</v>
      </c>
      <c r="K17" s="374">
        <v>0</v>
      </c>
      <c r="L17" s="374">
        <v>0</v>
      </c>
      <c r="M17" s="375">
        <v>0</v>
      </c>
      <c r="N17" s="376">
        <v>0</v>
      </c>
      <c r="O17" s="377">
        <v>0</v>
      </c>
      <c r="P17" s="377">
        <v>0</v>
      </c>
      <c r="Q17" s="377">
        <v>0</v>
      </c>
      <c r="R17" s="377">
        <v>0</v>
      </c>
      <c r="S17" s="374">
        <v>0</v>
      </c>
      <c r="T17" s="374">
        <v>0</v>
      </c>
      <c r="U17" s="377">
        <v>0</v>
      </c>
      <c r="V17" s="377">
        <v>0</v>
      </c>
      <c r="W17" s="244"/>
      <c r="X17" s="262">
        <f>'Produção Científica'!AT17</f>
        <v>1</v>
      </c>
      <c r="Y17" s="262">
        <f>'Produção Científica'!AU17</f>
        <v>1</v>
      </c>
      <c r="Z17" s="272">
        <f>'Produção Científica'!AV17</f>
        <v>0</v>
      </c>
      <c r="AA17" s="272">
        <f>'Produção Científica'!AW17</f>
        <v>0</v>
      </c>
      <c r="AB17" s="272">
        <f>'Produção Científica'!AX17</f>
        <v>0</v>
      </c>
      <c r="AC17" s="272">
        <f>'Produção Científica'!AY17</f>
        <v>0</v>
      </c>
      <c r="AD17" s="272">
        <f>'Produção Científica'!AZ17</f>
        <v>0</v>
      </c>
      <c r="AE17" s="217"/>
      <c r="AF17" s="262">
        <f>'Prod Tecnol'!AF17</f>
        <v>0</v>
      </c>
      <c r="AG17" s="262">
        <f>'Prod Tecnol'!AG17</f>
        <v>0</v>
      </c>
      <c r="AH17" s="262">
        <f>'Prod Tecnol'!AH17</f>
        <v>0</v>
      </c>
      <c r="AI17" s="262">
        <f>'Prod Tecnol'!AI17</f>
        <v>0</v>
      </c>
      <c r="AJ17" s="262">
        <f>'Prod Tecnol'!AJ17</f>
        <v>0</v>
      </c>
      <c r="AK17" s="262">
        <f>'Prod Tecnol'!AK17</f>
        <v>0</v>
      </c>
      <c r="AL17" s="228">
        <f t="shared" si="12"/>
        <v>0</v>
      </c>
      <c r="AM17" s="262">
        <f>'Livros e Cap'!AF17</f>
        <v>0</v>
      </c>
      <c r="AN17" s="262">
        <f>'Livros e Cap'!AG17</f>
        <v>0</v>
      </c>
      <c r="AO17" s="262">
        <f>'Livros e Cap'!AH17</f>
        <v>0</v>
      </c>
      <c r="AP17" s="262">
        <f>'Livros e Cap'!AI17</f>
        <v>0</v>
      </c>
      <c r="AQ17" s="262">
        <f>'Livros e Cap'!AJ17</f>
        <v>0</v>
      </c>
      <c r="AR17" s="262">
        <f>'Livros e Cap'!AK17</f>
        <v>0</v>
      </c>
      <c r="AS17" s="217"/>
      <c r="AT17" s="258">
        <f t="shared" si="3"/>
        <v>0</v>
      </c>
      <c r="AU17" s="264">
        <f t="shared" si="4"/>
        <v>0</v>
      </c>
      <c r="AV17" s="264">
        <f t="shared" si="13"/>
        <v>100</v>
      </c>
      <c r="AW17" s="264">
        <f t="shared" si="5"/>
        <v>85</v>
      </c>
      <c r="AX17" s="264">
        <f t="shared" si="6"/>
        <v>0</v>
      </c>
      <c r="AY17" s="264">
        <f t="shared" si="7"/>
        <v>0</v>
      </c>
      <c r="AZ17" s="256">
        <f t="shared" si="8"/>
        <v>0</v>
      </c>
      <c r="BA17" s="256">
        <f t="shared" si="9"/>
        <v>0</v>
      </c>
      <c r="BB17" s="256">
        <f t="shared" si="10"/>
        <v>0</v>
      </c>
      <c r="BC17" s="273">
        <f t="shared" si="14"/>
        <v>185</v>
      </c>
      <c r="BD17" s="274" t="e">
        <f t="shared" si="11"/>
        <v>#DIV/0!</v>
      </c>
      <c r="BF17" s="308">
        <f>COUNTIFS(F6:F19,"1",BC6:BC19,"&lt;400")</f>
        <v>0</v>
      </c>
      <c r="BG17" s="308" t="s">
        <v>209</v>
      </c>
      <c r="BH17" s="308"/>
      <c r="BI17" s="309" t="e">
        <f>BF17/BH$5</f>
        <v>#DIV/0!</v>
      </c>
      <c r="BK17" s="99"/>
      <c r="BL17" s="99"/>
      <c r="BM17" s="99"/>
      <c r="BN17" s="372"/>
      <c r="BO17" s="80"/>
    </row>
    <row r="18" spans="1:67" ht="15" customHeight="1" x14ac:dyDescent="0.35">
      <c r="A18" s="150">
        <v>12</v>
      </c>
      <c r="B18" s="157">
        <f>'Produção Científica'!B18</f>
        <v>0</v>
      </c>
      <c r="C18" s="278" t="str">
        <f>'Produção Científica'!E18</f>
        <v/>
      </c>
      <c r="D18" s="374">
        <f>'Produção Científica'!F18</f>
        <v>0</v>
      </c>
      <c r="E18" s="374">
        <f>'Produção Científica'!G18</f>
        <v>0</v>
      </c>
      <c r="F18" s="374">
        <f>'Produção Científica'!H18</f>
        <v>0</v>
      </c>
      <c r="G18" s="374">
        <f>'Produção Científica'!I18</f>
        <v>0</v>
      </c>
      <c r="H18" s="375">
        <v>0</v>
      </c>
      <c r="I18" s="374">
        <v>0</v>
      </c>
      <c r="J18" s="374">
        <v>0</v>
      </c>
      <c r="K18" s="374">
        <v>0</v>
      </c>
      <c r="L18" s="374">
        <v>0</v>
      </c>
      <c r="M18" s="375">
        <v>0</v>
      </c>
      <c r="N18" s="376">
        <v>0</v>
      </c>
      <c r="O18" s="377">
        <v>0</v>
      </c>
      <c r="P18" s="377">
        <v>0</v>
      </c>
      <c r="Q18" s="377">
        <v>0</v>
      </c>
      <c r="R18" s="377">
        <v>0</v>
      </c>
      <c r="S18" s="374">
        <v>0</v>
      </c>
      <c r="T18" s="374">
        <v>0</v>
      </c>
      <c r="U18" s="377">
        <v>0</v>
      </c>
      <c r="V18" s="377">
        <v>0</v>
      </c>
      <c r="W18" s="244"/>
      <c r="X18" s="262">
        <f>'Produção Científica'!AT18</f>
        <v>5</v>
      </c>
      <c r="Y18" s="262">
        <f>'Produção Científica'!AU18</f>
        <v>1</v>
      </c>
      <c r="Z18" s="272">
        <f>'Produção Científica'!AV18</f>
        <v>0</v>
      </c>
      <c r="AA18" s="272">
        <f>'Produção Científica'!AW18</f>
        <v>0</v>
      </c>
      <c r="AB18" s="272">
        <f>'Produção Científica'!AX18</f>
        <v>0</v>
      </c>
      <c r="AC18" s="272">
        <f>'Produção Científica'!AY18</f>
        <v>0</v>
      </c>
      <c r="AD18" s="272">
        <f>'Produção Científica'!AZ18</f>
        <v>2</v>
      </c>
      <c r="AE18" s="217"/>
      <c r="AF18" s="262">
        <f>'Prod Tecnol'!AF18</f>
        <v>0</v>
      </c>
      <c r="AG18" s="262">
        <f>'Prod Tecnol'!AG18</f>
        <v>0</v>
      </c>
      <c r="AH18" s="262">
        <f>'Prod Tecnol'!AH18</f>
        <v>0</v>
      </c>
      <c r="AI18" s="262">
        <f>'Prod Tecnol'!AI18</f>
        <v>0</v>
      </c>
      <c r="AJ18" s="262">
        <f>'Prod Tecnol'!AJ18</f>
        <v>0</v>
      </c>
      <c r="AK18" s="262">
        <f>'Prod Tecnol'!AK18</f>
        <v>1</v>
      </c>
      <c r="AL18" s="228">
        <f t="shared" si="12"/>
        <v>0</v>
      </c>
      <c r="AM18" s="262">
        <f>'Livros e Cap'!AF18</f>
        <v>1</v>
      </c>
      <c r="AN18" s="262">
        <f>'Livros e Cap'!AG18</f>
        <v>2</v>
      </c>
      <c r="AO18" s="262">
        <f>'Livros e Cap'!AH18</f>
        <v>0</v>
      </c>
      <c r="AP18" s="262">
        <f>'Livros e Cap'!AI18</f>
        <v>4</v>
      </c>
      <c r="AQ18" s="262">
        <f>'Livros e Cap'!AJ18</f>
        <v>3</v>
      </c>
      <c r="AR18" s="262">
        <f>'Livros e Cap'!AK18</f>
        <v>0</v>
      </c>
      <c r="AS18" s="217"/>
      <c r="AT18" s="258">
        <f t="shared" si="3"/>
        <v>0</v>
      </c>
      <c r="AU18" s="264">
        <f t="shared" si="4"/>
        <v>0</v>
      </c>
      <c r="AV18" s="264">
        <f t="shared" si="13"/>
        <v>600</v>
      </c>
      <c r="AW18" s="264">
        <f t="shared" si="5"/>
        <v>255</v>
      </c>
      <c r="AX18" s="264">
        <f t="shared" si="6"/>
        <v>0</v>
      </c>
      <c r="AY18" s="264">
        <f t="shared" si="7"/>
        <v>275</v>
      </c>
      <c r="AZ18" s="256">
        <f t="shared" si="8"/>
        <v>120</v>
      </c>
      <c r="BA18" s="256">
        <f t="shared" si="9"/>
        <v>0</v>
      </c>
      <c r="BB18" s="256">
        <f t="shared" si="10"/>
        <v>20</v>
      </c>
      <c r="BC18" s="273">
        <f t="shared" si="14"/>
        <v>1270</v>
      </c>
      <c r="BD18" s="274" t="e">
        <f t="shared" si="11"/>
        <v>#DIV/0!</v>
      </c>
      <c r="BF18" s="158">
        <f>COUNTIFS(F7:F19,"1",BC7:BC19,"&gt;=400")</f>
        <v>0</v>
      </c>
      <c r="BG18" s="158" t="s">
        <v>62</v>
      </c>
      <c r="BH18" s="158"/>
      <c r="BI18" s="307" t="e">
        <f t="shared" ref="BI18:BI21" si="29">BF18/BH$5</f>
        <v>#DIV/0!</v>
      </c>
      <c r="BK18" s="99"/>
      <c r="BL18" s="99"/>
      <c r="BM18" s="99"/>
      <c r="BN18" s="372"/>
      <c r="BO18" s="80"/>
    </row>
    <row r="19" spans="1:67" ht="15" customHeight="1" x14ac:dyDescent="0.35">
      <c r="A19" s="150">
        <v>13</v>
      </c>
      <c r="B19" s="157">
        <f>'Produção Científica'!B19</f>
        <v>0</v>
      </c>
      <c r="C19" s="278" t="str">
        <f>'Produção Científica'!E19</f>
        <v/>
      </c>
      <c r="D19" s="374">
        <f>'Produção Científica'!F19</f>
        <v>0</v>
      </c>
      <c r="E19" s="374">
        <f>'Produção Científica'!G19</f>
        <v>0</v>
      </c>
      <c r="F19" s="374">
        <f>'Produção Científica'!H19</f>
        <v>0</v>
      </c>
      <c r="G19" s="374">
        <f>'Produção Científica'!I19</f>
        <v>0</v>
      </c>
      <c r="H19" s="375">
        <v>0</v>
      </c>
      <c r="I19" s="374">
        <v>0</v>
      </c>
      <c r="J19" s="374">
        <v>0</v>
      </c>
      <c r="K19" s="374">
        <v>0</v>
      </c>
      <c r="L19" s="374">
        <v>0</v>
      </c>
      <c r="M19" s="375">
        <v>0</v>
      </c>
      <c r="N19" s="376">
        <v>0</v>
      </c>
      <c r="O19" s="377">
        <v>0</v>
      </c>
      <c r="P19" s="377">
        <v>0</v>
      </c>
      <c r="Q19" s="377">
        <v>0</v>
      </c>
      <c r="R19" s="377">
        <v>0</v>
      </c>
      <c r="S19" s="374">
        <v>0</v>
      </c>
      <c r="T19" s="374">
        <v>0</v>
      </c>
      <c r="U19" s="377">
        <v>0</v>
      </c>
      <c r="V19" s="377">
        <v>0</v>
      </c>
      <c r="W19" s="244"/>
      <c r="X19" s="262">
        <f>'Produção Científica'!AT19</f>
        <v>0</v>
      </c>
      <c r="Y19" s="262">
        <f>'Produção Científica'!AU19</f>
        <v>0</v>
      </c>
      <c r="Z19" s="272">
        <f>'Produção Científica'!AV19</f>
        <v>1</v>
      </c>
      <c r="AA19" s="272">
        <f>'Produção Científica'!AW19</f>
        <v>0</v>
      </c>
      <c r="AB19" s="272">
        <f>'Produção Científica'!AX19</f>
        <v>1</v>
      </c>
      <c r="AC19" s="272">
        <f>'Produção Científica'!AY19</f>
        <v>3</v>
      </c>
      <c r="AD19" s="272">
        <f>'Produção Científica'!AZ19</f>
        <v>0</v>
      </c>
      <c r="AE19" s="217"/>
      <c r="AF19" s="262">
        <f>'Prod Tecnol'!AF19</f>
        <v>0</v>
      </c>
      <c r="AG19" s="262">
        <f>'Prod Tecnol'!AG19</f>
        <v>0</v>
      </c>
      <c r="AH19" s="262">
        <f>'Prod Tecnol'!AH19</f>
        <v>0</v>
      </c>
      <c r="AI19" s="262">
        <f>'Prod Tecnol'!AI19</f>
        <v>0</v>
      </c>
      <c r="AJ19" s="262">
        <f>'Prod Tecnol'!AJ19</f>
        <v>0</v>
      </c>
      <c r="AK19" s="262">
        <f>'Prod Tecnol'!AK19</f>
        <v>0</v>
      </c>
      <c r="AL19" s="228">
        <f t="shared" si="12"/>
        <v>0</v>
      </c>
      <c r="AM19" s="262">
        <f>'Livros e Cap'!AF19</f>
        <v>0</v>
      </c>
      <c r="AN19" s="262">
        <f>'Livros e Cap'!AG19</f>
        <v>0</v>
      </c>
      <c r="AO19" s="262">
        <f>'Livros e Cap'!AH19</f>
        <v>0</v>
      </c>
      <c r="AP19" s="262">
        <f>'Livros e Cap'!AI19</f>
        <v>0</v>
      </c>
      <c r="AQ19" s="262">
        <f>'Livros e Cap'!AJ19</f>
        <v>4</v>
      </c>
      <c r="AR19" s="262">
        <f>'Livros e Cap'!AK19</f>
        <v>0</v>
      </c>
      <c r="AS19" s="217"/>
      <c r="AT19" s="258">
        <f t="shared" si="3"/>
        <v>0</v>
      </c>
      <c r="AU19" s="264">
        <f t="shared" si="4"/>
        <v>0</v>
      </c>
      <c r="AV19" s="264">
        <f t="shared" si="13"/>
        <v>0</v>
      </c>
      <c r="AW19" s="264">
        <f t="shared" si="5"/>
        <v>0</v>
      </c>
      <c r="AX19" s="264">
        <f t="shared" si="6"/>
        <v>70</v>
      </c>
      <c r="AY19" s="264">
        <f t="shared" si="7"/>
        <v>0</v>
      </c>
      <c r="AZ19" s="256">
        <f t="shared" si="8"/>
        <v>200</v>
      </c>
      <c r="BA19" s="256">
        <f t="shared" si="9"/>
        <v>75</v>
      </c>
      <c r="BB19" s="256">
        <f t="shared" si="10"/>
        <v>0</v>
      </c>
      <c r="BC19" s="273">
        <f t="shared" si="14"/>
        <v>345</v>
      </c>
      <c r="BD19" s="274" t="e">
        <f t="shared" si="11"/>
        <v>#DIV/0!</v>
      </c>
      <c r="BF19" s="158">
        <f>COUNTIFS(F7:F19,"1",BC7:BC19,"&gt;800")</f>
        <v>0</v>
      </c>
      <c r="BG19" s="158" t="s">
        <v>63</v>
      </c>
      <c r="BH19" s="158"/>
      <c r="BI19" s="307" t="e">
        <f t="shared" si="29"/>
        <v>#DIV/0!</v>
      </c>
      <c r="BK19" s="99"/>
      <c r="BL19" s="99"/>
      <c r="BM19" s="99"/>
      <c r="BN19" s="372"/>
      <c r="BO19" s="80"/>
    </row>
    <row r="20" spans="1:67" ht="15" customHeight="1" x14ac:dyDescent="0.35">
      <c r="B20" s="290"/>
      <c r="BF20" s="158">
        <f>COUNTIFS(F7:F19,"1",BC7:BC19,"&gt;1200")</f>
        <v>0</v>
      </c>
      <c r="BG20" s="158" t="s">
        <v>64</v>
      </c>
      <c r="BH20" s="158"/>
      <c r="BI20" s="307" t="e">
        <f t="shared" si="29"/>
        <v>#DIV/0!</v>
      </c>
      <c r="BK20" s="99"/>
      <c r="BL20" s="99"/>
      <c r="BM20" s="99"/>
      <c r="BN20" s="372"/>
      <c r="BO20" s="80"/>
    </row>
    <row r="21" spans="1:67" ht="15" customHeight="1" x14ac:dyDescent="0.35">
      <c r="B21" s="290"/>
      <c r="BF21" s="158">
        <f>COUNTIFS(F7:F19,"1",BC7:BC19,"&gt;1600")</f>
        <v>0</v>
      </c>
      <c r="BG21" s="158" t="s">
        <v>65</v>
      </c>
      <c r="BH21" s="158"/>
      <c r="BI21" s="307" t="e">
        <f t="shared" si="29"/>
        <v>#DIV/0!</v>
      </c>
      <c r="BK21" s="99"/>
      <c r="BL21" s="99"/>
      <c r="BM21" s="99"/>
      <c r="BN21" s="372"/>
      <c r="BO21" s="80"/>
    </row>
    <row r="22" spans="1:67" ht="15" customHeight="1" x14ac:dyDescent="0.35">
      <c r="B22" s="290"/>
      <c r="BK22" s="80"/>
      <c r="BL22" s="80"/>
      <c r="BM22" s="80"/>
      <c r="BN22" s="80"/>
      <c r="BO22" s="80"/>
    </row>
    <row r="23" spans="1:67" ht="15" customHeight="1" x14ac:dyDescent="0.35">
      <c r="BF23" s="290" t="s">
        <v>205</v>
      </c>
      <c r="BK23" s="371"/>
      <c r="BL23" s="80"/>
      <c r="BM23" s="80"/>
      <c r="BN23" s="80"/>
      <c r="BO23" s="80"/>
    </row>
    <row r="24" spans="1:67" ht="15" customHeight="1" x14ac:dyDescent="0.35">
      <c r="BF24" s="308">
        <f>COUNTIFS(F6:F19,"2",BC6:BC19,"&lt;400")</f>
        <v>0</v>
      </c>
      <c r="BG24" s="308" t="s">
        <v>209</v>
      </c>
      <c r="BH24" s="308"/>
      <c r="BI24" s="309" t="e">
        <f>BF24/BI$5</f>
        <v>#DIV/0!</v>
      </c>
      <c r="BK24" s="99"/>
      <c r="BL24" s="99"/>
      <c r="BM24" s="99"/>
      <c r="BN24" s="372"/>
      <c r="BO24" s="80"/>
    </row>
    <row r="25" spans="1:67" ht="15" customHeight="1" x14ac:dyDescent="0.35">
      <c r="BF25" s="158">
        <f>COUNTIFS(F7:F19,"2",BC7:BC19,"&gt;=400")</f>
        <v>0</v>
      </c>
      <c r="BG25" s="158" t="s">
        <v>62</v>
      </c>
      <c r="BH25" s="158"/>
      <c r="BI25" s="307" t="e">
        <f>BF25/BI$5</f>
        <v>#DIV/0!</v>
      </c>
      <c r="BK25" s="99"/>
      <c r="BL25" s="99"/>
      <c r="BM25" s="99"/>
      <c r="BN25" s="372"/>
      <c r="BO25" s="80"/>
    </row>
    <row r="26" spans="1:67" ht="15" customHeight="1" x14ac:dyDescent="0.35">
      <c r="BF26" s="158">
        <f>COUNTIFS(F7:F19,"2",BC7:BC19,"&gt;800")</f>
        <v>0</v>
      </c>
      <c r="BG26" s="158" t="s">
        <v>63</v>
      </c>
      <c r="BH26" s="158"/>
      <c r="BI26" s="307" t="e">
        <f t="shared" ref="BI26:BI28" si="30">BF26/BI$5</f>
        <v>#DIV/0!</v>
      </c>
      <c r="BK26" s="99"/>
      <c r="BL26" s="99"/>
      <c r="BM26" s="99"/>
      <c r="BN26" s="372"/>
      <c r="BO26" s="80"/>
    </row>
    <row r="27" spans="1:67" ht="15" customHeight="1" x14ac:dyDescent="0.35">
      <c r="BF27" s="158">
        <f>COUNTIFS(F7:F19,"2",BC7:BC19,"&gt;1200")</f>
        <v>0</v>
      </c>
      <c r="BG27" s="158" t="s">
        <v>64</v>
      </c>
      <c r="BH27" s="158"/>
      <c r="BI27" s="307" t="e">
        <f t="shared" si="30"/>
        <v>#DIV/0!</v>
      </c>
      <c r="BK27" s="99"/>
      <c r="BL27" s="99"/>
      <c r="BM27" s="99"/>
      <c r="BN27" s="372"/>
      <c r="BO27" s="80"/>
    </row>
    <row r="28" spans="1:67" ht="15" customHeight="1" x14ac:dyDescent="0.35">
      <c r="BF28" s="158">
        <f>COUNTIFS(F7:F19,"2",BC7:BC19,"&gt;1600")</f>
        <v>0</v>
      </c>
      <c r="BG28" s="158" t="s">
        <v>65</v>
      </c>
      <c r="BH28" s="158"/>
      <c r="BI28" s="307" t="e">
        <f t="shared" si="30"/>
        <v>#DIV/0!</v>
      </c>
      <c r="BK28" s="99"/>
      <c r="BL28" s="99"/>
      <c r="BM28" s="99"/>
      <c r="BN28" s="372"/>
      <c r="BO28" s="80"/>
    </row>
    <row r="29" spans="1:67" ht="15" customHeight="1" thickBot="1" x14ac:dyDescent="0.4">
      <c r="BK29" s="80"/>
      <c r="BL29" s="80"/>
      <c r="BM29" s="80"/>
      <c r="BN29" s="80"/>
      <c r="BO29" s="80"/>
    </row>
    <row r="30" spans="1:67" ht="15" customHeight="1" thickBot="1" x14ac:dyDescent="0.4">
      <c r="BF30" s="101" t="s">
        <v>172</v>
      </c>
      <c r="BI30" s="320" t="e">
        <f>COUNTIFS(I7:I19,"1",M7:M19,"&gt;0")/Geral!F10</f>
        <v>#DIV/0!</v>
      </c>
      <c r="BK30" s="80"/>
      <c r="BL30" s="80"/>
      <c r="BM30" s="80"/>
      <c r="BN30" s="80"/>
      <c r="BO30" s="80"/>
    </row>
    <row r="31" spans="1:67" ht="15" customHeight="1" x14ac:dyDescent="0.35">
      <c r="BK31" s="80"/>
      <c r="BL31" s="80"/>
      <c r="BM31" s="80"/>
      <c r="BN31" s="80"/>
      <c r="BO31" s="80"/>
    </row>
    <row r="32" spans="1:67" ht="15" customHeight="1" x14ac:dyDescent="0.35">
      <c r="BF32" s="101" t="s">
        <v>243</v>
      </c>
      <c r="BK32" s="80"/>
      <c r="BL32" s="80"/>
      <c r="BM32" s="80"/>
      <c r="BN32" s="80"/>
      <c r="BO32" s="80"/>
    </row>
    <row r="33" spans="58:61" ht="15" customHeight="1" x14ac:dyDescent="0.35">
      <c r="BF33" s="290" t="s">
        <v>240</v>
      </c>
      <c r="BI33" s="102"/>
    </row>
    <row r="34" spans="58:61" ht="15" customHeight="1" x14ac:dyDescent="0.35">
      <c r="BF34" s="290" t="s">
        <v>204</v>
      </c>
    </row>
    <row r="35" spans="58:61" ht="15" customHeight="1" x14ac:dyDescent="0.35">
      <c r="BF35" s="308">
        <f>COUNTIFS('Produção Científica'!I7:I19,"1",$BC$7:$BC$19,"&lt;400")</f>
        <v>0</v>
      </c>
      <c r="BG35" s="308" t="s">
        <v>209</v>
      </c>
      <c r="BH35" s="308"/>
      <c r="BI35" s="309" t="e">
        <f>BF35/Geral!$F$10</f>
        <v>#DIV/0!</v>
      </c>
    </row>
    <row r="36" spans="58:61" ht="15" customHeight="1" x14ac:dyDescent="0.35">
      <c r="BF36" s="308">
        <f>COUNTIFS('Produção Científica'!I7:I19,"1",$BC$7:$BC$19,"&gt;=400")</f>
        <v>0</v>
      </c>
      <c r="BG36" s="158" t="s">
        <v>62</v>
      </c>
      <c r="BH36" s="158"/>
      <c r="BI36" s="309" t="e">
        <f>BF36/Geral!$F$10</f>
        <v>#DIV/0!</v>
      </c>
    </row>
    <row r="37" spans="58:61" ht="15" customHeight="1" x14ac:dyDescent="0.35">
      <c r="BF37" s="308">
        <f>COUNTIFS('Produção Científica'!I7:I19,"1",$BC$7:$BC$19,"&gt;800")</f>
        <v>0</v>
      </c>
      <c r="BG37" s="158" t="s">
        <v>63</v>
      </c>
      <c r="BH37" s="158"/>
      <c r="BI37" s="309" t="e">
        <f>BF37/Geral!$F$10</f>
        <v>#DIV/0!</v>
      </c>
    </row>
    <row r="38" spans="58:61" ht="15" customHeight="1" x14ac:dyDescent="0.35">
      <c r="BF38" s="308">
        <f>COUNTIFS('Produção Científica'!I7:I19,"1",$BC$7:$BC$19,"&gt;1200")</f>
        <v>0</v>
      </c>
      <c r="BG38" s="158" t="s">
        <v>64</v>
      </c>
      <c r="BH38" s="158"/>
      <c r="BI38" s="309" t="e">
        <f>BF38/Geral!$F$10</f>
        <v>#DIV/0!</v>
      </c>
    </row>
    <row r="39" spans="58:61" ht="15" customHeight="1" x14ac:dyDescent="0.35">
      <c r="BF39" s="308">
        <f>COUNTIFS('Produção Científica'!I7:I19,"1",$BC$7:$BC$19,"&gt;1600")</f>
        <v>0</v>
      </c>
      <c r="BG39" s="158" t="s">
        <v>65</v>
      </c>
      <c r="BH39" s="158"/>
      <c r="BI39" s="309" t="e">
        <f>BF39/Geral!$F$10</f>
        <v>#DIV/0!</v>
      </c>
    </row>
    <row r="40" spans="58:61" ht="15" customHeight="1" x14ac:dyDescent="0.35"/>
    <row r="41" spans="58:61" ht="15" customHeight="1" x14ac:dyDescent="0.35"/>
    <row r="42" spans="58:61" ht="15" customHeight="1" x14ac:dyDescent="0.35"/>
    <row r="43" spans="58:61" ht="15" customHeight="1" x14ac:dyDescent="0.35"/>
  </sheetData>
  <mergeCells count="10">
    <mergeCell ref="AF2:AK2"/>
    <mergeCell ref="AM2:AQ2"/>
    <mergeCell ref="AT2:BC2"/>
    <mergeCell ref="D3:H3"/>
    <mergeCell ref="M3:M5"/>
    <mergeCell ref="N3:N5"/>
    <mergeCell ref="H4:H5"/>
    <mergeCell ref="X2:AC2"/>
    <mergeCell ref="S3:V3"/>
    <mergeCell ref="O3:R3"/>
  </mergeCells>
  <conditionalFormatting sqref="X4:AD6">
    <cfRule type="colorScale" priority="1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F4:AK6">
    <cfRule type="colorScale" priority="1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S7:V8 S11:V13">
    <cfRule type="cellIs" dxfId="29" priority="82" operator="greaterThan">
      <formula>2</formula>
    </cfRule>
    <cfRule type="cellIs" dxfId="28" priority="83" operator="greaterThan">
      <formula>2</formula>
    </cfRule>
  </conditionalFormatting>
  <conditionalFormatting sqref="AM4:AR6">
    <cfRule type="colorScale" priority="46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C7">
    <cfRule type="iconSet" priority="71">
      <iconSet iconSet="4TrafficLights">
        <cfvo type="percent" val="0"/>
        <cfvo type="num" val="200"/>
        <cfvo type="num" val="400"/>
        <cfvo type="num" val="600"/>
      </iconSet>
    </cfRule>
  </conditionalFormatting>
  <conditionalFormatting sqref="S7:T8">
    <cfRule type="colorScale" priority="9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:V8">
    <cfRule type="colorScale" priority="9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19">
    <cfRule type="colorScale" priority="97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H19:AI19 AK19 AH7:AK18 AF7:AF19">
    <cfRule type="colorScale" priority="98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O7:R8">
    <cfRule type="colorScale" priority="9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9:V10">
    <cfRule type="cellIs" dxfId="27" priority="61" operator="greaterThan">
      <formula>2</formula>
    </cfRule>
    <cfRule type="cellIs" dxfId="26" priority="62" operator="greaterThan">
      <formula>2</formula>
    </cfRule>
  </conditionalFormatting>
  <conditionalFormatting sqref="S9:T10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9:V10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9:R10"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4:V15">
    <cfRule type="cellIs" dxfId="25" priority="51" operator="greaterThan">
      <formula>2</formula>
    </cfRule>
    <cfRule type="cellIs" dxfId="24" priority="52" operator="greaterThan">
      <formula>2</formula>
    </cfRule>
  </conditionalFormatting>
  <conditionalFormatting sqref="S14:T15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:V15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4:R15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6:V17">
    <cfRule type="cellIs" dxfId="23" priority="46" operator="greaterThan">
      <formula>2</formula>
    </cfRule>
    <cfRule type="cellIs" dxfId="22" priority="47" operator="greaterThan">
      <formula>2</formula>
    </cfRule>
  </conditionalFormatting>
  <conditionalFormatting sqref="S16:T1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6:V1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6:R17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8:V19">
    <cfRule type="cellIs" dxfId="21" priority="41" operator="greaterThan">
      <formula>2</formula>
    </cfRule>
    <cfRule type="cellIs" dxfId="20" priority="42" operator="greaterThan">
      <formula>2</formula>
    </cfRule>
  </conditionalFormatting>
  <conditionalFormatting sqref="S18:T19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8:V19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8:R19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7:AG19">
    <cfRule type="colorScale" priority="110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R7:AR19">
    <cfRule type="colorScale" priority="110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C8:BC19">
    <cfRule type="iconSet" priority="1107">
      <iconSet iconSet="4TrafficLights">
        <cfvo type="percent" val="0"/>
        <cfvo type="num" val="200"/>
        <cfvo type="num" val="400"/>
        <cfvo type="num" val="600"/>
      </iconSet>
    </cfRule>
  </conditionalFormatting>
  <conditionalFormatting sqref="AM7:AQ19">
    <cfRule type="colorScale" priority="11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W7:W11 W13:W19">
    <cfRule type="colorScale" priority="11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C7:BD7 BD8:BD19">
    <cfRule type="iconSet" priority="1118">
      <iconSet iconSet="4TrafficLights">
        <cfvo type="percent" val="0"/>
        <cfvo type="num" val="200"/>
        <cfvo type="num" val="400"/>
        <cfvo type="num" val="600"/>
      </iconSet>
    </cfRule>
  </conditionalFormatting>
  <conditionalFormatting sqref="AE7:AE19">
    <cfRule type="colorScale" priority="11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S7:AS19">
    <cfRule type="colorScale" priority="11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7:H19">
    <cfRule type="colorScale" priority="1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7:AE19 AS7:AS19">
    <cfRule type="colorScale" priority="11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7:M19">
    <cfRule type="colorScale" priority="1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:N19">
    <cfRule type="colorScale" priority="1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7:AD19">
    <cfRule type="colorScale" priority="113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7:L19">
    <cfRule type="colorScale" priority="1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1:T13">
    <cfRule type="colorScale" priority="1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:V13">
    <cfRule type="colorScale" priority="1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:R13">
    <cfRule type="colorScale" priority="1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2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AW4:AW5 AW13:AW19 AW7:AW11" formula="1"/>
    <ignoredError sqref="BD13:BD19 BD7:BD11" evalError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BH43"/>
  <sheetViews>
    <sheetView zoomScaleNormal="24" zoomScalePageLayoutView="24" workbookViewId="0">
      <pane xSplit="17" ySplit="14" topLeftCell="R15" activePane="bottomRight" state="frozen"/>
      <selection pane="topRight" activeCell="R1" sqref="R1"/>
      <selection pane="bottomLeft" activeCell="A14" sqref="A14"/>
      <selection pane="bottomRight" activeCell="J23" sqref="J23"/>
    </sheetView>
  </sheetViews>
  <sheetFormatPr defaultColWidth="8.81640625" defaultRowHeight="14.5" x14ac:dyDescent="0.35"/>
  <cols>
    <col min="1" max="1" width="4.1796875" style="43" customWidth="1"/>
    <col min="2" max="2" width="32.26953125" style="59" customWidth="1"/>
    <col min="3" max="3" width="8.453125" style="59" hidden="1" customWidth="1"/>
    <col min="4" max="7" width="3.1796875" style="102" customWidth="1"/>
    <col min="8" max="8" width="4.26953125" style="59" customWidth="1"/>
    <col min="9" max="9" width="4" style="59" customWidth="1"/>
    <col min="10" max="12" width="4.26953125" style="59" customWidth="1"/>
    <col min="13" max="13" width="2.26953125" style="59" customWidth="1"/>
    <col min="14" max="18" width="3.7265625" style="59" customWidth="1"/>
    <col min="19" max="19" width="2.1796875" style="59" customWidth="1"/>
    <col min="20" max="24" width="4.26953125" style="59" customWidth="1"/>
    <col min="25" max="25" width="2.1796875" style="59" customWidth="1"/>
    <col min="26" max="30" width="4" style="59" customWidth="1"/>
    <col min="31" max="31" width="2.453125" style="59" customWidth="1"/>
    <col min="32" max="32" width="6.81640625" style="59" customWidth="1"/>
    <col min="33" max="33" width="6.453125" style="59" customWidth="1"/>
    <col min="34" max="36" width="8.453125" style="59" customWidth="1"/>
    <col min="37" max="37" width="8.453125" style="59" hidden="1" customWidth="1"/>
    <col min="38" max="38" width="15.81640625" style="59" bestFit="1" customWidth="1"/>
    <col min="39" max="39" width="10.7265625" style="59" customWidth="1"/>
    <col min="40" max="40" width="7.7265625" style="59" customWidth="1"/>
    <col min="41" max="43" width="5.453125" style="59" customWidth="1"/>
    <col min="44" max="44" width="29.1796875" style="59" customWidth="1"/>
    <col min="45" max="45" width="7.7265625" style="59" bestFit="1" customWidth="1"/>
    <col min="46" max="46" width="8.81640625" style="59"/>
    <col min="47" max="47" width="10.26953125" style="125" customWidth="1"/>
    <col min="48" max="48" width="14.453125" style="59" customWidth="1"/>
    <col min="49" max="16384" width="8.81640625" style="59"/>
  </cols>
  <sheetData>
    <row r="1" spans="1:60" s="42" customFormat="1" ht="26.5" thickBot="1" x14ac:dyDescent="0.65">
      <c r="A1" s="103" t="s">
        <v>66</v>
      </c>
      <c r="B1" s="40"/>
      <c r="C1" s="40"/>
      <c r="D1" s="41"/>
      <c r="E1" s="41"/>
      <c r="F1" s="41"/>
      <c r="G1" s="41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104"/>
      <c r="AO1" s="104"/>
      <c r="AP1" s="104"/>
      <c r="AQ1" s="104"/>
      <c r="AR1" s="104"/>
      <c r="AS1" s="104"/>
      <c r="AT1" s="104"/>
      <c r="AU1" s="104"/>
      <c r="AV1" s="104"/>
    </row>
    <row r="2" spans="1:60" s="51" customFormat="1" ht="19" thickBot="1" x14ac:dyDescent="0.5">
      <c r="A2" s="43"/>
      <c r="B2" s="159" t="str">
        <f>Geral!C2</f>
        <v>Código do Programa</v>
      </c>
      <c r="C2" s="44"/>
      <c r="D2" s="46">
        <v>2017</v>
      </c>
      <c r="E2" s="46">
        <v>2018</v>
      </c>
      <c r="F2" s="46">
        <v>2019</v>
      </c>
      <c r="G2" s="46">
        <v>2020</v>
      </c>
      <c r="H2" s="398"/>
      <c r="I2" s="399"/>
      <c r="J2" s="399"/>
      <c r="K2" s="47"/>
      <c r="L2" s="47"/>
      <c r="M2" s="47"/>
      <c r="N2" s="398">
        <v>2019</v>
      </c>
      <c r="O2" s="399"/>
      <c r="P2" s="399"/>
      <c r="Q2" s="47"/>
      <c r="R2" s="47"/>
      <c r="S2" s="48"/>
      <c r="T2" s="399">
        <v>2020</v>
      </c>
      <c r="U2" s="399"/>
      <c r="V2" s="399"/>
      <c r="W2" s="47"/>
      <c r="X2" s="47"/>
      <c r="Y2" s="48"/>
      <c r="Z2" s="399">
        <v>2021</v>
      </c>
      <c r="AA2" s="399"/>
      <c r="AB2" s="399"/>
      <c r="AC2" s="47"/>
      <c r="AD2" s="47"/>
      <c r="AE2" s="48"/>
      <c r="AF2" s="400" t="s">
        <v>19</v>
      </c>
      <c r="AG2" s="400"/>
      <c r="AH2" s="400"/>
      <c r="AI2" s="400"/>
      <c r="AJ2" s="400"/>
      <c r="AK2" s="160"/>
      <c r="AL2" s="160"/>
      <c r="AM2" s="160"/>
      <c r="AN2" s="401"/>
      <c r="AO2" s="401"/>
      <c r="AP2" s="401"/>
      <c r="AQ2" s="401"/>
      <c r="AR2" s="401"/>
      <c r="AS2" s="401"/>
      <c r="AT2" s="401"/>
      <c r="AU2" s="401"/>
      <c r="AV2" s="50"/>
    </row>
    <row r="3" spans="1:60" ht="15" customHeight="1" x14ac:dyDescent="0.35">
      <c r="B3" s="52" t="s">
        <v>67</v>
      </c>
      <c r="C3" s="52" t="s">
        <v>21</v>
      </c>
      <c r="D3" s="53"/>
      <c r="E3" s="53"/>
      <c r="F3" s="53"/>
      <c r="G3" s="53"/>
      <c r="H3" s="54"/>
      <c r="I3" s="54"/>
      <c r="J3" s="54"/>
      <c r="K3" s="152"/>
      <c r="L3" s="152"/>
      <c r="M3" s="161"/>
      <c r="N3" s="57" t="s">
        <v>68</v>
      </c>
      <c r="O3" s="57" t="s">
        <v>69</v>
      </c>
      <c r="P3" s="54" t="s">
        <v>70</v>
      </c>
      <c r="Q3" s="152" t="s">
        <v>71</v>
      </c>
      <c r="R3" s="152" t="s">
        <v>28</v>
      </c>
      <c r="S3" s="120"/>
      <c r="T3" s="57" t="s">
        <v>68</v>
      </c>
      <c r="U3" s="57" t="s">
        <v>69</v>
      </c>
      <c r="V3" s="54" t="s">
        <v>70</v>
      </c>
      <c r="W3" s="152" t="s">
        <v>71</v>
      </c>
      <c r="X3" s="152" t="s">
        <v>28</v>
      </c>
      <c r="Y3" s="120"/>
      <c r="Z3" s="57" t="s">
        <v>68</v>
      </c>
      <c r="AA3" s="57" t="s">
        <v>69</v>
      </c>
      <c r="AB3" s="54" t="s">
        <v>70</v>
      </c>
      <c r="AC3" s="152" t="s">
        <v>71</v>
      </c>
      <c r="AD3" s="152" t="s">
        <v>28</v>
      </c>
      <c r="AE3" s="120"/>
      <c r="AF3" s="57" t="s">
        <v>69</v>
      </c>
      <c r="AG3" s="54" t="s">
        <v>71</v>
      </c>
      <c r="AH3" s="54" t="s">
        <v>72</v>
      </c>
      <c r="AI3" s="54" t="s">
        <v>73</v>
      </c>
      <c r="AJ3" s="54" t="s">
        <v>74</v>
      </c>
      <c r="AK3" s="54"/>
      <c r="AL3" s="162" t="s">
        <v>75</v>
      </c>
      <c r="AM3" s="163" t="s">
        <v>51</v>
      </c>
      <c r="AN3" s="58"/>
      <c r="AO3" s="58"/>
      <c r="AP3" s="58"/>
      <c r="AQ3" s="58"/>
      <c r="AR3" s="105"/>
      <c r="AS3" s="105"/>
      <c r="AT3" s="58"/>
      <c r="AU3" s="58"/>
      <c r="AV3" s="58"/>
    </row>
    <row r="4" spans="1:60" ht="15" customHeight="1" x14ac:dyDescent="0.35">
      <c r="A4" s="164"/>
      <c r="B4" s="165" t="s">
        <v>76</v>
      </c>
      <c r="C4" s="52"/>
      <c r="D4" s="62" t="s">
        <v>229</v>
      </c>
      <c r="E4" s="63"/>
      <c r="F4" s="63"/>
      <c r="G4" s="64"/>
      <c r="H4" s="107"/>
      <c r="I4" s="107"/>
      <c r="J4" s="107"/>
      <c r="K4" s="107"/>
      <c r="L4" s="166"/>
      <c r="M4" s="153"/>
      <c r="N4" s="107">
        <f>SUM(N7:N19)</f>
        <v>0</v>
      </c>
      <c r="O4" s="107">
        <f>SUM(O7:O19)</f>
        <v>0</v>
      </c>
      <c r="P4" s="107">
        <f>SUM(P7:P19)</f>
        <v>0</v>
      </c>
      <c r="Q4" s="107">
        <f>SUM(Q7:Q19)</f>
        <v>0</v>
      </c>
      <c r="R4" s="166">
        <f>N4+P4</f>
        <v>0</v>
      </c>
      <c r="S4" s="153"/>
      <c r="T4" s="107">
        <f>SUM(T7:T19)</f>
        <v>0</v>
      </c>
      <c r="U4" s="107">
        <f>SUM(U7:U19)</f>
        <v>0</v>
      </c>
      <c r="V4" s="107">
        <f>SUM(V7:V19)</f>
        <v>0</v>
      </c>
      <c r="W4" s="107">
        <f>SUM(W7:W19)</f>
        <v>0</v>
      </c>
      <c r="X4" s="166">
        <f>T4+V4</f>
        <v>0</v>
      </c>
      <c r="Y4" s="153"/>
      <c r="Z4" s="107">
        <f>SUM(Z7:Z19)</f>
        <v>0</v>
      </c>
      <c r="AA4" s="107">
        <f>SUM(AA7:AA19)</f>
        <v>0</v>
      </c>
      <c r="AB4" s="107">
        <f>SUM(AB7:AB19)</f>
        <v>0</v>
      </c>
      <c r="AC4" s="107">
        <f>SUM(AC7:AC19)</f>
        <v>0</v>
      </c>
      <c r="AD4" s="166">
        <f>Z4+AB4</f>
        <v>0</v>
      </c>
      <c r="AE4" s="153"/>
      <c r="AF4" s="135">
        <f>I4+O4+U4+AA4</f>
        <v>0</v>
      </c>
      <c r="AG4" s="135">
        <f>K4+Q4+W4+AC4</f>
        <v>0</v>
      </c>
      <c r="AH4" s="135">
        <f>MIN(L4,R4,X4,AD4)</f>
        <v>0</v>
      </c>
      <c r="AI4" s="135">
        <f>MAX(L4,R4,X4,AD4)</f>
        <v>0</v>
      </c>
      <c r="AJ4" s="135">
        <f>AVERAGE(L4,R4,X4)</f>
        <v>0</v>
      </c>
      <c r="AK4" s="135"/>
      <c r="AL4" s="135"/>
      <c r="AM4" s="167"/>
      <c r="AN4" s="54" t="s">
        <v>68</v>
      </c>
      <c r="AO4" s="421" t="s">
        <v>135</v>
      </c>
      <c r="AP4" s="422"/>
      <c r="AQ4" s="422"/>
      <c r="AR4" s="422"/>
      <c r="AS4" s="422"/>
      <c r="AT4" s="422"/>
      <c r="AU4" s="110"/>
      <c r="AV4" s="58"/>
    </row>
    <row r="5" spans="1:60" ht="15" customHeight="1" x14ac:dyDescent="0.35">
      <c r="A5" s="151"/>
      <c r="B5" s="168" t="s">
        <v>77</v>
      </c>
      <c r="C5" s="169"/>
      <c r="D5" s="427"/>
      <c r="E5" s="69">
        <v>19</v>
      </c>
      <c r="F5" s="69">
        <v>20</v>
      </c>
      <c r="G5" s="69">
        <v>21</v>
      </c>
      <c r="H5" s="107"/>
      <c r="I5" s="107"/>
      <c r="J5" s="107"/>
      <c r="K5" s="107"/>
      <c r="L5" s="107"/>
      <c r="M5" s="153"/>
      <c r="N5" s="108">
        <f>SUM(N7:N19)</f>
        <v>0</v>
      </c>
      <c r="O5" s="108">
        <f>SUM(O7:O19)</f>
        <v>0</v>
      </c>
      <c r="P5" s="108">
        <f>SUM(P7:P19)</f>
        <v>0</v>
      </c>
      <c r="Q5" s="108">
        <f>SUM(Q7:Q19)</f>
        <v>0</v>
      </c>
      <c r="R5" s="108">
        <f>SUM(R7:R19)</f>
        <v>0</v>
      </c>
      <c r="S5" s="153"/>
      <c r="T5" s="108">
        <f>SUM(T7:T19)</f>
        <v>0</v>
      </c>
      <c r="U5" s="108">
        <f>SUM(U7:U19)</f>
        <v>0</v>
      </c>
      <c r="V5" s="108">
        <f>SUM(V7:V19)</f>
        <v>0</v>
      </c>
      <c r="W5" s="108">
        <f>SUM(W7:W19)</f>
        <v>0</v>
      </c>
      <c r="X5" s="108">
        <f>SUM(X7:X19)</f>
        <v>0</v>
      </c>
      <c r="Y5" s="153"/>
      <c r="Z5" s="170">
        <f>SUM(Z7:Z19)</f>
        <v>0</v>
      </c>
      <c r="AA5" s="170">
        <f>SUM(AA7:AA19)</f>
        <v>0</v>
      </c>
      <c r="AB5" s="170">
        <f>SUM(AB7:AB19)</f>
        <v>0</v>
      </c>
      <c r="AC5" s="170">
        <f>SUM(AC7:AC19)</f>
        <v>0</v>
      </c>
      <c r="AD5" s="170">
        <f>SUM(AD7:AD19)</f>
        <v>0</v>
      </c>
      <c r="AE5" s="153"/>
      <c r="AF5" s="135"/>
      <c r="AG5" s="135"/>
      <c r="AH5" s="135"/>
      <c r="AI5" s="135"/>
      <c r="AJ5" s="135"/>
      <c r="AK5" s="135"/>
      <c r="AL5" s="135"/>
      <c r="AM5" s="167"/>
      <c r="AN5" s="54" t="s">
        <v>69</v>
      </c>
      <c r="AO5" s="423" t="s">
        <v>136</v>
      </c>
      <c r="AP5" s="424"/>
      <c r="AQ5" s="424"/>
      <c r="AR5" s="424"/>
      <c r="AS5" s="424"/>
      <c r="AT5" s="424"/>
      <c r="AU5" s="110"/>
      <c r="AV5" s="58"/>
    </row>
    <row r="6" spans="1:60" ht="8.25" customHeight="1" x14ac:dyDescent="0.35">
      <c r="A6" s="151"/>
      <c r="B6" s="171"/>
      <c r="C6" s="172"/>
      <c r="D6" s="52"/>
      <c r="E6" s="71"/>
      <c r="F6" s="71"/>
      <c r="G6" s="71"/>
      <c r="H6" s="173"/>
      <c r="I6" s="173"/>
      <c r="J6" s="173"/>
      <c r="K6" s="173"/>
      <c r="L6" s="174"/>
      <c r="M6" s="120"/>
      <c r="N6" s="73"/>
      <c r="O6" s="73"/>
      <c r="P6" s="73"/>
      <c r="Q6" s="73"/>
      <c r="R6" s="174"/>
      <c r="S6" s="120"/>
      <c r="T6" s="73"/>
      <c r="U6" s="73"/>
      <c r="V6" s="173"/>
      <c r="W6" s="174"/>
      <c r="X6" s="174"/>
      <c r="Y6" s="120"/>
      <c r="Z6" s="121"/>
      <c r="AA6" s="121"/>
      <c r="AB6" s="121"/>
      <c r="AC6" s="138"/>
      <c r="AD6" s="138"/>
      <c r="AE6" s="120"/>
      <c r="AF6" s="73"/>
      <c r="AG6" s="173"/>
      <c r="AH6" s="173"/>
      <c r="AI6" s="173"/>
      <c r="AJ6" s="173"/>
      <c r="AK6" s="173"/>
      <c r="AL6" s="173"/>
      <c r="AM6" s="138"/>
      <c r="AN6" s="58"/>
      <c r="AO6" s="214"/>
      <c r="AP6" s="214"/>
      <c r="AQ6" s="214"/>
      <c r="AR6" s="215"/>
      <c r="AS6" s="215"/>
      <c r="AT6" s="214"/>
      <c r="AU6" s="58"/>
      <c r="AV6" s="58"/>
    </row>
    <row r="7" spans="1:60" ht="15" customHeight="1" x14ac:dyDescent="0.35">
      <c r="A7" s="151">
        <v>1</v>
      </c>
      <c r="B7" s="175" t="str">
        <f>'Produção Científica'!B7</f>
        <v>ALEXANDRE WALMOTT BORGES</v>
      </c>
      <c r="C7" s="122"/>
      <c r="D7" s="52"/>
      <c r="E7" s="76">
        <f>'Produção Científica'!G7</f>
        <v>0</v>
      </c>
      <c r="F7" s="76">
        <f>'Produção Científica'!H7</f>
        <v>0</v>
      </c>
      <c r="G7" s="76">
        <f>'Produção Científica'!I7</f>
        <v>0</v>
      </c>
      <c r="H7" s="123"/>
      <c r="I7" s="123"/>
      <c r="J7" s="123"/>
      <c r="K7" s="123"/>
      <c r="L7" s="142"/>
      <c r="M7" s="78"/>
      <c r="N7" s="123">
        <v>0</v>
      </c>
      <c r="O7" s="123">
        <v>0</v>
      </c>
      <c r="P7" s="123">
        <v>0</v>
      </c>
      <c r="Q7" s="123">
        <v>0</v>
      </c>
      <c r="R7" s="142">
        <f t="shared" ref="R7:R19" si="0">N7+P7</f>
        <v>0</v>
      </c>
      <c r="S7" s="78"/>
      <c r="T7" s="123">
        <v>0</v>
      </c>
      <c r="U7" s="123">
        <v>0</v>
      </c>
      <c r="V7" s="123">
        <v>0</v>
      </c>
      <c r="W7" s="123">
        <v>0</v>
      </c>
      <c r="X7" s="142">
        <f>T7+V7</f>
        <v>0</v>
      </c>
      <c r="Y7" s="78"/>
      <c r="Z7" s="123">
        <v>0</v>
      </c>
      <c r="AA7" s="123">
        <v>0</v>
      </c>
      <c r="AB7" s="123">
        <v>0</v>
      </c>
      <c r="AC7" s="123">
        <v>0</v>
      </c>
      <c r="AD7" s="142">
        <f>Z7+AB7</f>
        <v>0</v>
      </c>
      <c r="AE7" s="78"/>
      <c r="AF7" s="67">
        <f t="shared" ref="AF7:AF19" si="1">I7+O7+U7+AA7</f>
        <v>0</v>
      </c>
      <c r="AG7" s="136">
        <f t="shared" ref="AG7:AG19" si="2">K7+Q7+W7+AC7</f>
        <v>0</v>
      </c>
      <c r="AH7" s="136">
        <f t="shared" ref="AH7:AH19" si="3">MIN(L7,R7,X7,AD7)</f>
        <v>0</v>
      </c>
      <c r="AI7" s="136">
        <f t="shared" ref="AI7:AI19" si="4">MAX(L7,R7,X7,AD7)</f>
        <v>0</v>
      </c>
      <c r="AJ7" s="68">
        <f>IF(ISERROR(AVERAGE(L7,R7,X7,AD7)),"0",AVERAGE(L7,R7,X7,AD7))</f>
        <v>0</v>
      </c>
      <c r="AK7" s="68" t="str">
        <f>IF(AJ7&lt;1,"1",AJ7)</f>
        <v>1</v>
      </c>
      <c r="AL7" s="68">
        <f>IF(ISERROR(Somatório!BO7/AK7),"",Somatório!BC7/AK7)</f>
        <v>2120</v>
      </c>
      <c r="AM7" s="176"/>
      <c r="AN7" s="54" t="s">
        <v>70</v>
      </c>
      <c r="AO7" s="421" t="s">
        <v>137</v>
      </c>
      <c r="AP7" s="422"/>
      <c r="AQ7" s="422"/>
      <c r="AR7" s="422"/>
      <c r="AS7" s="422"/>
      <c r="AT7" s="422"/>
      <c r="AU7" s="79"/>
      <c r="AV7" s="79"/>
      <c r="BH7" s="59">
        <f>AP7*1+AQ7*0.85+AR7*0.7</f>
        <v>0</v>
      </c>
    </row>
    <row r="8" spans="1:60" ht="15" customHeight="1" x14ac:dyDescent="0.35">
      <c r="A8" s="151">
        <v>2</v>
      </c>
      <c r="B8" s="175">
        <f>'Produção Científica'!B8</f>
        <v>0</v>
      </c>
      <c r="C8" s="122"/>
      <c r="D8" s="52"/>
      <c r="E8" s="76">
        <f>'Produção Científica'!G8</f>
        <v>0</v>
      </c>
      <c r="F8" s="76">
        <f>'Produção Científica'!H8</f>
        <v>0</v>
      </c>
      <c r="G8" s="76">
        <f>'Produção Científica'!I8</f>
        <v>0</v>
      </c>
      <c r="H8" s="123"/>
      <c r="I8" s="123"/>
      <c r="J8" s="123"/>
      <c r="K8" s="123"/>
      <c r="L8" s="142"/>
      <c r="M8" s="78"/>
      <c r="N8" s="123">
        <v>0</v>
      </c>
      <c r="O8" s="123">
        <v>0</v>
      </c>
      <c r="P8" s="123">
        <v>0</v>
      </c>
      <c r="Q8" s="123">
        <v>0</v>
      </c>
      <c r="R8" s="142">
        <f t="shared" si="0"/>
        <v>0</v>
      </c>
      <c r="S8" s="78"/>
      <c r="T8" s="123">
        <v>0</v>
      </c>
      <c r="U8" s="123">
        <v>0</v>
      </c>
      <c r="V8" s="123">
        <v>0</v>
      </c>
      <c r="W8" s="123">
        <v>0</v>
      </c>
      <c r="X8" s="142">
        <f t="shared" ref="X8:X19" si="5">T8+V8</f>
        <v>0</v>
      </c>
      <c r="Y8" s="78"/>
      <c r="Z8" s="123">
        <v>0</v>
      </c>
      <c r="AA8" s="123">
        <v>0</v>
      </c>
      <c r="AB8" s="123">
        <v>0</v>
      </c>
      <c r="AC8" s="123">
        <v>0</v>
      </c>
      <c r="AD8" s="142">
        <f t="shared" ref="AD8:AD19" si="6">Z8+AB8</f>
        <v>0</v>
      </c>
      <c r="AE8" s="78"/>
      <c r="AF8" s="67">
        <f t="shared" si="1"/>
        <v>0</v>
      </c>
      <c r="AG8" s="136">
        <f t="shared" si="2"/>
        <v>0</v>
      </c>
      <c r="AH8" s="136">
        <f t="shared" si="3"/>
        <v>0</v>
      </c>
      <c r="AI8" s="136">
        <f t="shared" si="4"/>
        <v>0</v>
      </c>
      <c r="AJ8" s="68">
        <f t="shared" ref="AJ8:AJ19" si="7">IF(ISERROR(AVERAGE(L8,R8,X8,AD8)),"0",AVERAGE(L8,R8,X8,AD8))</f>
        <v>0</v>
      </c>
      <c r="AK8" s="68" t="str">
        <f t="shared" ref="AK8:AK19" si="8">IF(AJ8&lt;1,"1",AJ8)</f>
        <v>1</v>
      </c>
      <c r="AL8" s="68">
        <f>IF(ISERROR(Somatório!BO8/AK8),"",Somatório!BC8/AK8)</f>
        <v>120</v>
      </c>
      <c r="AM8" s="176"/>
      <c r="AN8" s="152" t="s">
        <v>71</v>
      </c>
      <c r="AO8" s="423" t="s">
        <v>138</v>
      </c>
      <c r="AP8" s="424"/>
      <c r="AQ8" s="424"/>
      <c r="AR8" s="424"/>
      <c r="AS8" s="424"/>
      <c r="AT8" s="424"/>
      <c r="AU8" s="79"/>
      <c r="AV8" s="79"/>
    </row>
    <row r="9" spans="1:60" ht="15" customHeight="1" x14ac:dyDescent="0.35">
      <c r="A9" s="151">
        <v>3</v>
      </c>
      <c r="B9" s="175">
        <f>'Produção Científica'!B9</f>
        <v>0</v>
      </c>
      <c r="C9" s="122"/>
      <c r="D9" s="52"/>
      <c r="E9" s="76">
        <f>'Produção Científica'!G9</f>
        <v>0</v>
      </c>
      <c r="F9" s="76">
        <f>'Produção Científica'!H9</f>
        <v>0</v>
      </c>
      <c r="G9" s="76">
        <f>'Produção Científica'!I9</f>
        <v>0</v>
      </c>
      <c r="H9" s="123"/>
      <c r="I9" s="123"/>
      <c r="J9" s="123"/>
      <c r="K9" s="123"/>
      <c r="L9" s="142"/>
      <c r="M9" s="78"/>
      <c r="N9" s="123">
        <v>0</v>
      </c>
      <c r="O9" s="123">
        <v>0</v>
      </c>
      <c r="P9" s="123">
        <v>0</v>
      </c>
      <c r="Q9" s="123">
        <v>0</v>
      </c>
      <c r="R9" s="142">
        <f t="shared" si="0"/>
        <v>0</v>
      </c>
      <c r="S9" s="78"/>
      <c r="T9" s="123">
        <v>0</v>
      </c>
      <c r="U9" s="123">
        <v>0</v>
      </c>
      <c r="V9" s="123">
        <v>0</v>
      </c>
      <c r="W9" s="123">
        <v>0</v>
      </c>
      <c r="X9" s="142">
        <f t="shared" si="5"/>
        <v>0</v>
      </c>
      <c r="Y9" s="78"/>
      <c r="Z9" s="123">
        <v>0</v>
      </c>
      <c r="AA9" s="123">
        <v>0</v>
      </c>
      <c r="AB9" s="123">
        <v>0</v>
      </c>
      <c r="AC9" s="123">
        <v>0</v>
      </c>
      <c r="AD9" s="142">
        <f t="shared" si="6"/>
        <v>0</v>
      </c>
      <c r="AE9" s="78"/>
      <c r="AF9" s="67">
        <f t="shared" si="1"/>
        <v>0</v>
      </c>
      <c r="AG9" s="136">
        <f t="shared" si="2"/>
        <v>0</v>
      </c>
      <c r="AH9" s="136">
        <f t="shared" si="3"/>
        <v>0</v>
      </c>
      <c r="AI9" s="136">
        <f t="shared" si="4"/>
        <v>0</v>
      </c>
      <c r="AJ9" s="68">
        <f t="shared" si="7"/>
        <v>0</v>
      </c>
      <c r="AK9" s="68" t="str">
        <f t="shared" si="8"/>
        <v>1</v>
      </c>
      <c r="AL9" s="68">
        <f>IF(ISERROR(Somatório!BO9/AK9),"",Somatório!BC9/AK9)</f>
        <v>255</v>
      </c>
      <c r="AM9" s="176"/>
      <c r="AN9" s="79"/>
      <c r="AO9" s="79"/>
      <c r="AP9" s="79"/>
      <c r="AQ9" s="79"/>
      <c r="AR9" s="79"/>
      <c r="AS9" s="79"/>
      <c r="AT9" s="79"/>
      <c r="AU9" s="79"/>
      <c r="AV9" s="79"/>
    </row>
    <row r="10" spans="1:60" ht="15" customHeight="1" x14ac:dyDescent="0.35">
      <c r="A10" s="151">
        <v>4</v>
      </c>
      <c r="B10" s="175">
        <f>'Produção Científica'!B10</f>
        <v>0</v>
      </c>
      <c r="C10" s="122"/>
      <c r="D10" s="52"/>
      <c r="E10" s="76">
        <f>'Produção Científica'!G10</f>
        <v>0</v>
      </c>
      <c r="F10" s="76">
        <f>'Produção Científica'!H10</f>
        <v>0</v>
      </c>
      <c r="G10" s="76">
        <f>'Produção Científica'!I10</f>
        <v>0</v>
      </c>
      <c r="H10" s="123"/>
      <c r="I10" s="123"/>
      <c r="J10" s="123"/>
      <c r="K10" s="123"/>
      <c r="L10" s="142"/>
      <c r="M10" s="78"/>
      <c r="N10" s="123">
        <v>0</v>
      </c>
      <c r="O10" s="123">
        <v>0</v>
      </c>
      <c r="P10" s="123">
        <v>0</v>
      </c>
      <c r="Q10" s="123">
        <v>0</v>
      </c>
      <c r="R10" s="142">
        <f t="shared" si="0"/>
        <v>0</v>
      </c>
      <c r="S10" s="78"/>
      <c r="T10" s="123">
        <v>0</v>
      </c>
      <c r="U10" s="123">
        <v>0</v>
      </c>
      <c r="V10" s="123">
        <v>0</v>
      </c>
      <c r="W10" s="123">
        <v>0</v>
      </c>
      <c r="X10" s="142">
        <f t="shared" si="5"/>
        <v>0</v>
      </c>
      <c r="Y10" s="78"/>
      <c r="Z10" s="123">
        <v>0</v>
      </c>
      <c r="AA10" s="123">
        <v>0</v>
      </c>
      <c r="AB10" s="123">
        <v>0</v>
      </c>
      <c r="AC10" s="123">
        <v>0</v>
      </c>
      <c r="AD10" s="142">
        <f t="shared" si="6"/>
        <v>0</v>
      </c>
      <c r="AE10" s="78"/>
      <c r="AF10" s="67">
        <f t="shared" si="1"/>
        <v>0</v>
      </c>
      <c r="AG10" s="136">
        <f t="shared" si="2"/>
        <v>0</v>
      </c>
      <c r="AH10" s="136">
        <f t="shared" si="3"/>
        <v>0</v>
      </c>
      <c r="AI10" s="136">
        <f t="shared" si="4"/>
        <v>0</v>
      </c>
      <c r="AJ10" s="68">
        <f t="shared" si="7"/>
        <v>0</v>
      </c>
      <c r="AK10" s="68" t="str">
        <f t="shared" si="8"/>
        <v>1</v>
      </c>
      <c r="AL10" s="68">
        <f>IF(ISERROR(Somatório!BO10/AK10),"",Somatório!BC10/AK10)</f>
        <v>670</v>
      </c>
      <c r="AM10" s="176"/>
      <c r="AN10" s="79"/>
      <c r="AT10" s="79"/>
      <c r="AU10" s="79"/>
      <c r="AV10" s="79"/>
    </row>
    <row r="11" spans="1:60" ht="15" customHeight="1" x14ac:dyDescent="0.35">
      <c r="A11" s="151">
        <v>5</v>
      </c>
      <c r="B11" s="175">
        <f>'Produção Científica'!B11</f>
        <v>0</v>
      </c>
      <c r="C11" s="122"/>
      <c r="D11" s="52"/>
      <c r="E11" s="76">
        <f>'Produção Científica'!G11</f>
        <v>0</v>
      </c>
      <c r="F11" s="76">
        <f>'Produção Científica'!H11</f>
        <v>0</v>
      </c>
      <c r="G11" s="76">
        <f>'Produção Científica'!I11</f>
        <v>0</v>
      </c>
      <c r="H11" s="123"/>
      <c r="I11" s="123"/>
      <c r="J11" s="123"/>
      <c r="K11" s="123"/>
      <c r="L11" s="142"/>
      <c r="M11" s="78"/>
      <c r="N11" s="123">
        <v>0</v>
      </c>
      <c r="O11" s="123">
        <v>0</v>
      </c>
      <c r="P11" s="123">
        <v>0</v>
      </c>
      <c r="Q11" s="123">
        <v>0</v>
      </c>
      <c r="R11" s="142">
        <f t="shared" si="0"/>
        <v>0</v>
      </c>
      <c r="S11" s="78"/>
      <c r="T11" s="123">
        <v>0</v>
      </c>
      <c r="U11" s="123">
        <v>0</v>
      </c>
      <c r="V11" s="123">
        <v>0</v>
      </c>
      <c r="W11" s="123">
        <v>0</v>
      </c>
      <c r="X11" s="142">
        <f t="shared" si="5"/>
        <v>0</v>
      </c>
      <c r="Y11" s="78"/>
      <c r="Z11" s="123">
        <v>0</v>
      </c>
      <c r="AA11" s="123">
        <v>0</v>
      </c>
      <c r="AB11" s="123">
        <v>0</v>
      </c>
      <c r="AC11" s="123">
        <v>0</v>
      </c>
      <c r="AD11" s="142">
        <f t="shared" si="6"/>
        <v>0</v>
      </c>
      <c r="AE11" s="78"/>
      <c r="AF11" s="67">
        <f t="shared" si="1"/>
        <v>0</v>
      </c>
      <c r="AG11" s="136">
        <f t="shared" si="2"/>
        <v>0</v>
      </c>
      <c r="AH11" s="136">
        <f t="shared" si="3"/>
        <v>0</v>
      </c>
      <c r="AI11" s="136">
        <f t="shared" si="4"/>
        <v>0</v>
      </c>
      <c r="AJ11" s="68">
        <f t="shared" si="7"/>
        <v>0</v>
      </c>
      <c r="AK11" s="68" t="str">
        <f t="shared" si="8"/>
        <v>1</v>
      </c>
      <c r="AL11" s="68">
        <f>IF(ISERROR(Somatório!BO11/AK11),"",Somatório!BC11/AK11)</f>
        <v>295</v>
      </c>
      <c r="AM11" s="176"/>
      <c r="AN11" s="79"/>
      <c r="AQ11" s="101" t="s">
        <v>231</v>
      </c>
      <c r="AT11" s="321"/>
      <c r="AU11" s="79"/>
      <c r="AV11" s="79"/>
    </row>
    <row r="12" spans="1:60" ht="15" customHeight="1" x14ac:dyDescent="0.35">
      <c r="A12" s="151">
        <v>6</v>
      </c>
      <c r="B12" s="175">
        <f>'Produção Científica'!B12</f>
        <v>0</v>
      </c>
      <c r="C12" s="122"/>
      <c r="D12" s="52"/>
      <c r="E12" s="76">
        <f>'Produção Científica'!G12</f>
        <v>0</v>
      </c>
      <c r="F12" s="76">
        <f>'Produção Científica'!H12</f>
        <v>0</v>
      </c>
      <c r="G12" s="76">
        <f>'Produção Científica'!I12</f>
        <v>0</v>
      </c>
      <c r="H12" s="123"/>
      <c r="I12" s="123"/>
      <c r="J12" s="123"/>
      <c r="K12" s="123"/>
      <c r="L12" s="142"/>
      <c r="M12" s="78"/>
      <c r="N12" s="123">
        <v>0</v>
      </c>
      <c r="O12" s="123">
        <v>0</v>
      </c>
      <c r="P12" s="123">
        <v>0</v>
      </c>
      <c r="Q12" s="123">
        <v>0</v>
      </c>
      <c r="R12" s="142">
        <f t="shared" ref="R12" si="9">N12+P12</f>
        <v>0</v>
      </c>
      <c r="S12" s="78"/>
      <c r="T12" s="123">
        <v>0</v>
      </c>
      <c r="U12" s="123">
        <v>0</v>
      </c>
      <c r="V12" s="123">
        <v>0</v>
      </c>
      <c r="W12" s="123">
        <v>0</v>
      </c>
      <c r="X12" s="142">
        <f t="shared" ref="X12" si="10">T12+V12</f>
        <v>0</v>
      </c>
      <c r="Y12" s="78"/>
      <c r="Z12" s="123">
        <v>0</v>
      </c>
      <c r="AA12" s="123">
        <v>0</v>
      </c>
      <c r="AB12" s="123">
        <v>0</v>
      </c>
      <c r="AC12" s="123">
        <v>0</v>
      </c>
      <c r="AD12" s="142">
        <f t="shared" ref="AD12" si="11">Z12+AB12</f>
        <v>0</v>
      </c>
      <c r="AE12" s="78"/>
      <c r="AF12" s="67">
        <f t="shared" ref="AF12" si="12">I12+O12+U12+AA12</f>
        <v>0</v>
      </c>
      <c r="AG12" s="136">
        <f t="shared" ref="AG12" si="13">K12+Q12+W12+AC12</f>
        <v>0</v>
      </c>
      <c r="AH12" s="136">
        <f t="shared" ref="AH12" si="14">MIN(L12,R12,X12,AD12)</f>
        <v>0</v>
      </c>
      <c r="AI12" s="136">
        <f t="shared" ref="AI12" si="15">MAX(L12,R12,X12,AD12)</f>
        <v>0</v>
      </c>
      <c r="AJ12" s="68">
        <f t="shared" ref="AJ12" si="16">IF(ISERROR(AVERAGE(L12,R12,X12,AD12)),"0",AVERAGE(L12,R12,X12,AD12))</f>
        <v>0</v>
      </c>
      <c r="AK12" s="68" t="str">
        <f t="shared" ref="AK12" si="17">IF(AJ12&lt;1,"1",AJ12)</f>
        <v>1</v>
      </c>
      <c r="AL12" s="68">
        <f>IF(ISERROR(Somatório!BO12/AK12),"",Somatório!BC12/AK12)</f>
        <v>180</v>
      </c>
      <c r="AM12" s="176"/>
      <c r="AN12" s="373"/>
      <c r="AT12" s="321"/>
      <c r="AU12" s="373"/>
      <c r="AV12" s="373"/>
    </row>
    <row r="13" spans="1:60" ht="15" customHeight="1" x14ac:dyDescent="0.35">
      <c r="A13" s="151">
        <v>7</v>
      </c>
      <c r="B13" s="175">
        <f>'Produção Científica'!B13</f>
        <v>0</v>
      </c>
      <c r="C13" s="122"/>
      <c r="D13" s="52"/>
      <c r="E13" s="76">
        <f>'Produção Científica'!G13</f>
        <v>0</v>
      </c>
      <c r="F13" s="76">
        <f>'Produção Científica'!H13</f>
        <v>0</v>
      </c>
      <c r="G13" s="76">
        <f>'Produção Científica'!I13</f>
        <v>0</v>
      </c>
      <c r="H13" s="123"/>
      <c r="I13" s="123"/>
      <c r="J13" s="123"/>
      <c r="K13" s="123"/>
      <c r="L13" s="142"/>
      <c r="M13" s="78"/>
      <c r="N13" s="123">
        <v>0</v>
      </c>
      <c r="O13" s="123">
        <v>0</v>
      </c>
      <c r="P13" s="123">
        <v>0</v>
      </c>
      <c r="Q13" s="123">
        <v>0</v>
      </c>
      <c r="R13" s="142">
        <f t="shared" si="0"/>
        <v>0</v>
      </c>
      <c r="S13" s="78"/>
      <c r="T13" s="123">
        <v>0</v>
      </c>
      <c r="U13" s="123">
        <v>0</v>
      </c>
      <c r="V13" s="123">
        <v>0</v>
      </c>
      <c r="W13" s="123">
        <v>0</v>
      </c>
      <c r="X13" s="142">
        <f t="shared" si="5"/>
        <v>0</v>
      </c>
      <c r="Y13" s="78"/>
      <c r="Z13" s="123">
        <v>0</v>
      </c>
      <c r="AA13" s="123">
        <v>0</v>
      </c>
      <c r="AB13" s="123">
        <v>0</v>
      </c>
      <c r="AC13" s="123">
        <v>0</v>
      </c>
      <c r="AD13" s="142">
        <f t="shared" si="6"/>
        <v>0</v>
      </c>
      <c r="AE13" s="78"/>
      <c r="AF13" s="67">
        <f t="shared" si="1"/>
        <v>0</v>
      </c>
      <c r="AG13" s="136">
        <f t="shared" si="2"/>
        <v>0</v>
      </c>
      <c r="AH13" s="136">
        <f t="shared" si="3"/>
        <v>0</v>
      </c>
      <c r="AI13" s="136">
        <f t="shared" si="4"/>
        <v>0</v>
      </c>
      <c r="AJ13" s="68">
        <f t="shared" si="7"/>
        <v>0</v>
      </c>
      <c r="AK13" s="68" t="str">
        <f t="shared" si="8"/>
        <v>1</v>
      </c>
      <c r="AL13" s="68">
        <f>IF(ISERROR(Somatório!BO13/AK13),"",Somatório!BC13/AK13)</f>
        <v>1115</v>
      </c>
      <c r="AM13" s="176"/>
      <c r="AN13" s="79"/>
      <c r="AT13" s="321"/>
      <c r="AU13" s="79"/>
      <c r="AV13" s="79"/>
    </row>
    <row r="14" spans="1:60" ht="15" customHeight="1" thickBot="1" x14ac:dyDescent="0.4">
      <c r="A14" s="151">
        <v>8</v>
      </c>
      <c r="B14" s="175">
        <f>'Produção Científica'!B14</f>
        <v>0</v>
      </c>
      <c r="C14" s="122"/>
      <c r="D14" s="52"/>
      <c r="E14" s="76">
        <f>'Produção Científica'!G14</f>
        <v>0</v>
      </c>
      <c r="F14" s="76">
        <f>'Produção Científica'!H14</f>
        <v>0</v>
      </c>
      <c r="G14" s="76">
        <f>'Produção Científica'!I14</f>
        <v>0</v>
      </c>
      <c r="H14" s="123"/>
      <c r="I14" s="123"/>
      <c r="J14" s="123"/>
      <c r="K14" s="123"/>
      <c r="L14" s="142"/>
      <c r="M14" s="78"/>
      <c r="N14" s="123">
        <v>0</v>
      </c>
      <c r="O14" s="123">
        <v>0</v>
      </c>
      <c r="P14" s="123">
        <v>0</v>
      </c>
      <c r="Q14" s="123">
        <v>0</v>
      </c>
      <c r="R14" s="142">
        <f t="shared" si="0"/>
        <v>0</v>
      </c>
      <c r="S14" s="78"/>
      <c r="T14" s="123">
        <v>0</v>
      </c>
      <c r="U14" s="123">
        <v>0</v>
      </c>
      <c r="V14" s="123">
        <v>0</v>
      </c>
      <c r="W14" s="123">
        <v>0</v>
      </c>
      <c r="X14" s="142">
        <f t="shared" si="5"/>
        <v>0</v>
      </c>
      <c r="Y14" s="78"/>
      <c r="Z14" s="123">
        <v>0</v>
      </c>
      <c r="AA14" s="123">
        <v>0</v>
      </c>
      <c r="AB14" s="123">
        <v>0</v>
      </c>
      <c r="AC14" s="123">
        <v>0</v>
      </c>
      <c r="AD14" s="142">
        <f t="shared" si="6"/>
        <v>0</v>
      </c>
      <c r="AE14" s="78"/>
      <c r="AF14" s="67">
        <f t="shared" si="1"/>
        <v>0</v>
      </c>
      <c r="AG14" s="136">
        <f t="shared" si="2"/>
        <v>0</v>
      </c>
      <c r="AH14" s="136">
        <f t="shared" si="3"/>
        <v>0</v>
      </c>
      <c r="AI14" s="136">
        <f t="shared" si="4"/>
        <v>0</v>
      </c>
      <c r="AJ14" s="68">
        <f t="shared" si="7"/>
        <v>0</v>
      </c>
      <c r="AK14" s="68" t="str">
        <f t="shared" si="8"/>
        <v>1</v>
      </c>
      <c r="AL14" s="68">
        <f>IF(ISERROR(Somatório!BO14/AK14),"",Somatório!BC14/AK14)</f>
        <v>25</v>
      </c>
      <c r="AM14" s="176"/>
      <c r="AN14" s="79"/>
      <c r="AO14" s="79"/>
      <c r="AP14" s="281"/>
      <c r="AQ14" s="281" t="s">
        <v>203</v>
      </c>
      <c r="AR14" s="79"/>
      <c r="AS14" s="79"/>
      <c r="AT14" s="321"/>
      <c r="AU14" s="79"/>
      <c r="AV14" s="79"/>
    </row>
    <row r="15" spans="1:60" ht="15" customHeight="1" thickBot="1" x14ac:dyDescent="0.4">
      <c r="A15" s="151">
        <v>9</v>
      </c>
      <c r="B15" s="175">
        <f>'Produção Científica'!B15</f>
        <v>0</v>
      </c>
      <c r="C15" s="122"/>
      <c r="D15" s="52"/>
      <c r="E15" s="76">
        <f>'Produção Científica'!G15</f>
        <v>0</v>
      </c>
      <c r="F15" s="76">
        <f>'Produção Científica'!H15</f>
        <v>0</v>
      </c>
      <c r="G15" s="76">
        <f>'Produção Científica'!I15</f>
        <v>0</v>
      </c>
      <c r="H15" s="123"/>
      <c r="I15" s="123"/>
      <c r="J15" s="123"/>
      <c r="K15" s="123"/>
      <c r="L15" s="142"/>
      <c r="M15" s="78"/>
      <c r="N15" s="123">
        <v>0</v>
      </c>
      <c r="O15" s="123">
        <v>0</v>
      </c>
      <c r="P15" s="123">
        <v>0</v>
      </c>
      <c r="Q15" s="123">
        <v>0</v>
      </c>
      <c r="R15" s="142">
        <f t="shared" si="0"/>
        <v>0</v>
      </c>
      <c r="S15" s="78"/>
      <c r="T15" s="123">
        <v>0</v>
      </c>
      <c r="U15" s="123">
        <v>0</v>
      </c>
      <c r="V15" s="123">
        <v>0</v>
      </c>
      <c r="W15" s="123">
        <v>0</v>
      </c>
      <c r="X15" s="142">
        <f t="shared" si="5"/>
        <v>0</v>
      </c>
      <c r="Y15" s="78"/>
      <c r="Z15" s="123">
        <v>0</v>
      </c>
      <c r="AA15" s="123">
        <v>0</v>
      </c>
      <c r="AB15" s="123">
        <v>0</v>
      </c>
      <c r="AC15" s="123">
        <v>0</v>
      </c>
      <c r="AD15" s="142">
        <f t="shared" si="6"/>
        <v>0</v>
      </c>
      <c r="AE15" s="78"/>
      <c r="AF15" s="67">
        <f t="shared" si="1"/>
        <v>0</v>
      </c>
      <c r="AG15" s="136">
        <f t="shared" si="2"/>
        <v>0</v>
      </c>
      <c r="AH15" s="136">
        <f t="shared" si="3"/>
        <v>0</v>
      </c>
      <c r="AI15" s="136">
        <f t="shared" si="4"/>
        <v>0</v>
      </c>
      <c r="AJ15" s="68">
        <f t="shared" si="7"/>
        <v>0</v>
      </c>
      <c r="AK15" s="68" t="str">
        <f t="shared" si="8"/>
        <v>1</v>
      </c>
      <c r="AL15" s="68">
        <f>IF(ISERROR(Somatório!BO15/AK15),"",Somatório!BC15/AK15)</f>
        <v>330</v>
      </c>
      <c r="AM15" s="176"/>
      <c r="AN15" s="79"/>
      <c r="AO15" s="79"/>
      <c r="AP15" s="79"/>
      <c r="AQ15" s="291">
        <f>COUNTIF(AL$7:AL$19,"&lt;100")</f>
        <v>1</v>
      </c>
      <c r="AR15" s="292" t="s">
        <v>195</v>
      </c>
      <c r="AS15" s="322">
        <f>AQ15/36</f>
        <v>2.7777777777777776E-2</v>
      </c>
      <c r="AT15" s="321"/>
      <c r="AU15" s="214" t="s">
        <v>235</v>
      </c>
      <c r="AV15" s="79"/>
    </row>
    <row r="16" spans="1:60" ht="15" customHeight="1" thickBot="1" x14ac:dyDescent="0.4">
      <c r="A16" s="151">
        <v>10</v>
      </c>
      <c r="B16" s="175">
        <f>'Produção Científica'!B16</f>
        <v>0</v>
      </c>
      <c r="C16" s="122"/>
      <c r="D16" s="52"/>
      <c r="E16" s="76">
        <f>'Produção Científica'!G16</f>
        <v>0</v>
      </c>
      <c r="F16" s="76">
        <f>'Produção Científica'!H16</f>
        <v>0</v>
      </c>
      <c r="G16" s="76">
        <f>'Produção Científica'!I16</f>
        <v>0</v>
      </c>
      <c r="H16" s="123"/>
      <c r="I16" s="123"/>
      <c r="J16" s="123"/>
      <c r="K16" s="123"/>
      <c r="L16" s="142"/>
      <c r="M16" s="78"/>
      <c r="N16" s="123">
        <v>0</v>
      </c>
      <c r="O16" s="123">
        <v>0</v>
      </c>
      <c r="P16" s="123">
        <v>0</v>
      </c>
      <c r="Q16" s="123">
        <v>0</v>
      </c>
      <c r="R16" s="142">
        <f t="shared" si="0"/>
        <v>0</v>
      </c>
      <c r="S16" s="78"/>
      <c r="T16" s="123">
        <v>0</v>
      </c>
      <c r="U16" s="123">
        <v>0</v>
      </c>
      <c r="V16" s="123">
        <v>0</v>
      </c>
      <c r="W16" s="123">
        <v>0</v>
      </c>
      <c r="X16" s="142">
        <f t="shared" si="5"/>
        <v>0</v>
      </c>
      <c r="Y16" s="78"/>
      <c r="Z16" s="123">
        <v>0</v>
      </c>
      <c r="AA16" s="123">
        <v>0</v>
      </c>
      <c r="AB16" s="123">
        <v>0</v>
      </c>
      <c r="AC16" s="123">
        <v>0</v>
      </c>
      <c r="AD16" s="142">
        <f t="shared" si="6"/>
        <v>0</v>
      </c>
      <c r="AE16" s="78"/>
      <c r="AF16" s="67">
        <f t="shared" si="1"/>
        <v>0</v>
      </c>
      <c r="AG16" s="136">
        <f t="shared" si="2"/>
        <v>0</v>
      </c>
      <c r="AH16" s="136">
        <f t="shared" si="3"/>
        <v>0</v>
      </c>
      <c r="AI16" s="136">
        <f t="shared" si="4"/>
        <v>0</v>
      </c>
      <c r="AJ16" s="68">
        <f t="shared" si="7"/>
        <v>0</v>
      </c>
      <c r="AK16" s="68" t="str">
        <f t="shared" si="8"/>
        <v>1</v>
      </c>
      <c r="AL16" s="68">
        <f>IF(ISERROR(Somatório!BO16/AK16),"",Somatório!BC16/AK16)</f>
        <v>710</v>
      </c>
      <c r="AM16" s="176"/>
      <c r="AN16" s="79"/>
      <c r="AO16" s="79"/>
      <c r="AP16" s="79"/>
      <c r="AQ16" s="297">
        <f>COUNTIF(AL$7:AL$19,"&gt;=100")</f>
        <v>12</v>
      </c>
      <c r="AR16" s="294" t="s">
        <v>196</v>
      </c>
      <c r="AS16" s="322">
        <f t="shared" ref="AS16:AS19" si="18">AQ16/36</f>
        <v>0.33333333333333331</v>
      </c>
      <c r="AT16" s="321"/>
      <c r="AU16" s="350">
        <f>COUNTIFS('Produção Científica'!I7:I19,"=1",AI7:AI19,"&lt;=12")-COUNTIFS('Produção Científica'!I7:I19,"=1",AI7:AI19,"=0")</f>
        <v>0</v>
      </c>
      <c r="AV16" s="79"/>
    </row>
    <row r="17" spans="1:60" ht="15" customHeight="1" thickBot="1" x14ac:dyDescent="0.4">
      <c r="A17" s="151">
        <v>11</v>
      </c>
      <c r="B17" s="175">
        <f>'Produção Científica'!B17</f>
        <v>0</v>
      </c>
      <c r="C17" s="122"/>
      <c r="D17" s="52"/>
      <c r="E17" s="76">
        <f>'Produção Científica'!G17</f>
        <v>0</v>
      </c>
      <c r="F17" s="76">
        <f>'Produção Científica'!H17</f>
        <v>0</v>
      </c>
      <c r="G17" s="76">
        <f>'Produção Científica'!I17</f>
        <v>0</v>
      </c>
      <c r="H17" s="123"/>
      <c r="I17" s="123"/>
      <c r="J17" s="123"/>
      <c r="K17" s="123"/>
      <c r="L17" s="142"/>
      <c r="M17" s="78"/>
      <c r="N17" s="123">
        <v>0</v>
      </c>
      <c r="O17" s="123">
        <v>0</v>
      </c>
      <c r="P17" s="123">
        <v>0</v>
      </c>
      <c r="Q17" s="123">
        <v>0</v>
      </c>
      <c r="R17" s="142">
        <f t="shared" si="0"/>
        <v>0</v>
      </c>
      <c r="S17" s="78"/>
      <c r="T17" s="123">
        <v>0</v>
      </c>
      <c r="U17" s="123">
        <v>0</v>
      </c>
      <c r="V17" s="123">
        <v>0</v>
      </c>
      <c r="W17" s="123">
        <v>0</v>
      </c>
      <c r="X17" s="142">
        <f t="shared" si="5"/>
        <v>0</v>
      </c>
      <c r="Y17" s="78"/>
      <c r="Z17" s="123">
        <v>0</v>
      </c>
      <c r="AA17" s="123">
        <v>0</v>
      </c>
      <c r="AB17" s="123">
        <v>0</v>
      </c>
      <c r="AC17" s="123">
        <v>0</v>
      </c>
      <c r="AD17" s="142">
        <f t="shared" si="6"/>
        <v>0</v>
      </c>
      <c r="AE17" s="78"/>
      <c r="AF17" s="67">
        <f t="shared" si="1"/>
        <v>0</v>
      </c>
      <c r="AG17" s="136">
        <f t="shared" si="2"/>
        <v>0</v>
      </c>
      <c r="AH17" s="136">
        <f t="shared" si="3"/>
        <v>0</v>
      </c>
      <c r="AI17" s="136">
        <f t="shared" si="4"/>
        <v>0</v>
      </c>
      <c r="AJ17" s="68">
        <f t="shared" si="7"/>
        <v>0</v>
      </c>
      <c r="AK17" s="68" t="str">
        <f t="shared" si="8"/>
        <v>1</v>
      </c>
      <c r="AL17" s="68">
        <f>IF(ISERROR(Somatório!BO17/AK17),"",Somatório!BC17/AK17)</f>
        <v>185</v>
      </c>
      <c r="AM17" s="176"/>
      <c r="AN17" s="79"/>
      <c r="AO17" s="79"/>
      <c r="AP17" s="79"/>
      <c r="AQ17" s="293">
        <f>COUNTIF(AL$7:AL$19,"&gt;=200")</f>
        <v>9</v>
      </c>
      <c r="AR17" s="294" t="s">
        <v>197</v>
      </c>
      <c r="AS17" s="322">
        <f t="shared" si="18"/>
        <v>0.25</v>
      </c>
      <c r="AT17" s="79"/>
      <c r="AU17" s="79"/>
      <c r="AV17" s="79"/>
    </row>
    <row r="18" spans="1:60" ht="15" customHeight="1" thickBot="1" x14ac:dyDescent="0.4">
      <c r="A18" s="151">
        <v>12</v>
      </c>
      <c r="B18" s="175">
        <f>'Produção Científica'!B18</f>
        <v>0</v>
      </c>
      <c r="C18" s="122"/>
      <c r="D18" s="52"/>
      <c r="E18" s="76">
        <f>'Produção Científica'!G18</f>
        <v>0</v>
      </c>
      <c r="F18" s="76">
        <f>'Produção Científica'!H18</f>
        <v>0</v>
      </c>
      <c r="G18" s="76">
        <f>'Produção Científica'!I18</f>
        <v>0</v>
      </c>
      <c r="H18" s="123"/>
      <c r="I18" s="123"/>
      <c r="J18" s="123"/>
      <c r="K18" s="123"/>
      <c r="L18" s="142"/>
      <c r="M18" s="78"/>
      <c r="N18" s="123">
        <v>0</v>
      </c>
      <c r="O18" s="123">
        <v>0</v>
      </c>
      <c r="P18" s="123">
        <v>0</v>
      </c>
      <c r="Q18" s="123">
        <v>0</v>
      </c>
      <c r="R18" s="142">
        <f t="shared" si="0"/>
        <v>0</v>
      </c>
      <c r="S18" s="78"/>
      <c r="T18" s="123">
        <v>0</v>
      </c>
      <c r="U18" s="123">
        <v>0</v>
      </c>
      <c r="V18" s="123">
        <v>0</v>
      </c>
      <c r="W18" s="123">
        <v>0</v>
      </c>
      <c r="X18" s="142">
        <f t="shared" si="5"/>
        <v>0</v>
      </c>
      <c r="Y18" s="78"/>
      <c r="Z18" s="123">
        <v>0</v>
      </c>
      <c r="AA18" s="123">
        <v>0</v>
      </c>
      <c r="AB18" s="123">
        <v>0</v>
      </c>
      <c r="AC18" s="123">
        <v>0</v>
      </c>
      <c r="AD18" s="142">
        <f t="shared" si="6"/>
        <v>0</v>
      </c>
      <c r="AE18" s="78"/>
      <c r="AF18" s="67">
        <f t="shared" si="1"/>
        <v>0</v>
      </c>
      <c r="AG18" s="136">
        <f t="shared" si="2"/>
        <v>0</v>
      </c>
      <c r="AH18" s="136">
        <f t="shared" si="3"/>
        <v>0</v>
      </c>
      <c r="AI18" s="136">
        <f t="shared" si="4"/>
        <v>0</v>
      </c>
      <c r="AJ18" s="68">
        <f t="shared" si="7"/>
        <v>0</v>
      </c>
      <c r="AK18" s="68" t="str">
        <f t="shared" si="8"/>
        <v>1</v>
      </c>
      <c r="AL18" s="68">
        <f>IF(ISERROR(Somatório!BO18/AK18),"",Somatório!BC18/AK18)</f>
        <v>1270</v>
      </c>
      <c r="AM18" s="176"/>
      <c r="AN18" s="79"/>
      <c r="AO18" s="79"/>
      <c r="AP18" s="79"/>
      <c r="AQ18" s="293">
        <f>COUNTIF(AL$7:AL$19,"&gt;=300")</f>
        <v>7</v>
      </c>
      <c r="AR18" s="294" t="s">
        <v>198</v>
      </c>
      <c r="AS18" s="322">
        <f t="shared" si="18"/>
        <v>0.19444444444444445</v>
      </c>
      <c r="AT18" s="79"/>
      <c r="AU18" s="79"/>
      <c r="AV18" s="79"/>
    </row>
    <row r="19" spans="1:60" ht="15" customHeight="1" x14ac:dyDescent="0.35">
      <c r="A19" s="151">
        <v>13</v>
      </c>
      <c r="B19" s="175">
        <f>'Produção Científica'!B19</f>
        <v>0</v>
      </c>
      <c r="C19" s="122"/>
      <c r="D19" s="52"/>
      <c r="E19" s="76">
        <f>'Produção Científica'!G19</f>
        <v>0</v>
      </c>
      <c r="F19" s="76">
        <f>'Produção Científica'!H19</f>
        <v>0</v>
      </c>
      <c r="G19" s="76">
        <f>'Produção Científica'!I19</f>
        <v>0</v>
      </c>
      <c r="H19" s="123"/>
      <c r="I19" s="123"/>
      <c r="J19" s="123"/>
      <c r="K19" s="123"/>
      <c r="L19" s="142"/>
      <c r="M19" s="78"/>
      <c r="N19" s="123">
        <v>0</v>
      </c>
      <c r="O19" s="123">
        <v>0</v>
      </c>
      <c r="P19" s="123">
        <v>0</v>
      </c>
      <c r="Q19" s="123">
        <v>0</v>
      </c>
      <c r="R19" s="142">
        <f t="shared" si="0"/>
        <v>0</v>
      </c>
      <c r="S19" s="78"/>
      <c r="T19" s="123">
        <v>0</v>
      </c>
      <c r="U19" s="123">
        <v>0</v>
      </c>
      <c r="V19" s="123">
        <v>0</v>
      </c>
      <c r="W19" s="123">
        <v>0</v>
      </c>
      <c r="X19" s="142">
        <f t="shared" si="5"/>
        <v>0</v>
      </c>
      <c r="Y19" s="78"/>
      <c r="Z19" s="123">
        <v>0</v>
      </c>
      <c r="AA19" s="123">
        <v>0</v>
      </c>
      <c r="AB19" s="123">
        <v>0</v>
      </c>
      <c r="AC19" s="123">
        <v>0</v>
      </c>
      <c r="AD19" s="142">
        <f t="shared" si="6"/>
        <v>0</v>
      </c>
      <c r="AE19" s="78"/>
      <c r="AF19" s="67">
        <f t="shared" si="1"/>
        <v>0</v>
      </c>
      <c r="AG19" s="136">
        <f t="shared" si="2"/>
        <v>0</v>
      </c>
      <c r="AH19" s="136">
        <f t="shared" si="3"/>
        <v>0</v>
      </c>
      <c r="AI19" s="136">
        <f t="shared" si="4"/>
        <v>0</v>
      </c>
      <c r="AJ19" s="68">
        <f t="shared" si="7"/>
        <v>0</v>
      </c>
      <c r="AK19" s="68" t="str">
        <f t="shared" si="8"/>
        <v>1</v>
      </c>
      <c r="AL19" s="68">
        <f>IF(ISERROR(Somatório!BO19/AK19),"",Somatório!BC19/AK19)</f>
        <v>345</v>
      </c>
      <c r="AM19" s="176"/>
      <c r="AN19" s="79"/>
      <c r="AO19" s="79"/>
      <c r="AP19" s="79"/>
      <c r="AQ19" s="295">
        <f>COUNTIF(AL$7:AL$19,"&gt;=400")</f>
        <v>5</v>
      </c>
      <c r="AR19" s="296" t="s">
        <v>199</v>
      </c>
      <c r="AS19" s="322">
        <f t="shared" si="18"/>
        <v>0.1388888888888889</v>
      </c>
      <c r="AT19" s="321"/>
      <c r="AU19" s="79"/>
      <c r="AV19" s="79"/>
    </row>
    <row r="20" spans="1:60" ht="15" customHeight="1" x14ac:dyDescent="0.35">
      <c r="D20" s="82"/>
      <c r="E20" s="82"/>
      <c r="F20" s="82"/>
      <c r="G20" s="82"/>
      <c r="AN20" s="79"/>
      <c r="AO20" s="79"/>
      <c r="AP20" s="79"/>
      <c r="AQ20" s="79"/>
      <c r="AR20" s="79"/>
      <c r="AS20" s="79"/>
      <c r="AT20" s="321"/>
      <c r="AU20" s="79"/>
      <c r="AV20" s="79"/>
    </row>
    <row r="21" spans="1:60" ht="15" customHeight="1" thickBot="1" x14ac:dyDescent="0.4">
      <c r="D21" s="184"/>
      <c r="E21" s="184"/>
      <c r="F21" s="184"/>
      <c r="G21" s="184"/>
      <c r="AN21" s="79"/>
      <c r="AO21" s="79"/>
      <c r="AP21" s="79"/>
      <c r="AQ21" s="281" t="s">
        <v>230</v>
      </c>
      <c r="AR21" s="79"/>
      <c r="AS21" s="79"/>
      <c r="AT21" s="321"/>
      <c r="AU21" s="79"/>
      <c r="AV21" s="79"/>
    </row>
    <row r="22" spans="1:60" ht="15" customHeight="1" x14ac:dyDescent="0.35">
      <c r="D22" s="179"/>
      <c r="E22" s="193"/>
      <c r="F22" s="179"/>
      <c r="G22" s="179"/>
      <c r="AN22" s="79"/>
      <c r="AO22" s="79"/>
      <c r="AP22" s="79"/>
      <c r="AQ22" s="291">
        <f>COUNTIFS(F7:F19,"1",AL$7:AL$19,"&lt;100")</f>
        <v>0</v>
      </c>
      <c r="AR22" s="292" t="s">
        <v>195</v>
      </c>
      <c r="AS22" s="323" t="e">
        <f>AQ22/Somatório!BH5</f>
        <v>#DIV/0!</v>
      </c>
      <c r="AT22" s="321"/>
      <c r="AU22" s="79"/>
      <c r="AV22" s="79"/>
    </row>
    <row r="23" spans="1:60" ht="15" customHeight="1" x14ac:dyDescent="0.35">
      <c r="D23" s="179"/>
      <c r="E23" s="89"/>
      <c r="F23" s="179"/>
      <c r="G23" s="179"/>
      <c r="AN23" s="79"/>
      <c r="AO23" s="79"/>
      <c r="AP23" s="79"/>
      <c r="AQ23" s="297">
        <f>COUNTIFS(F7:F19,"1",AL$7:AL$19,"&gt;=100")</f>
        <v>0</v>
      </c>
      <c r="AR23" s="294" t="s">
        <v>196</v>
      </c>
      <c r="AS23" s="324" t="e">
        <f>AQ23/Somatório!BH$5</f>
        <v>#DIV/0!</v>
      </c>
      <c r="AT23" s="321"/>
      <c r="AU23" s="79"/>
      <c r="AV23" s="79"/>
    </row>
    <row r="24" spans="1:60" ht="15" customHeight="1" x14ac:dyDescent="0.35">
      <c r="D24" s="186"/>
      <c r="E24" s="89"/>
      <c r="F24" s="186"/>
      <c r="G24" s="186"/>
      <c r="AN24" s="79"/>
      <c r="AO24" s="79"/>
      <c r="AP24" s="79"/>
      <c r="AQ24" s="293">
        <f>COUNTIFS(F7:F19,"1",AL$7:AL$19,"&gt;=200")</f>
        <v>0</v>
      </c>
      <c r="AR24" s="294" t="s">
        <v>197</v>
      </c>
      <c r="AS24" s="324" t="e">
        <f>AQ24/Somatório!BH$5</f>
        <v>#DIV/0!</v>
      </c>
      <c r="AT24" s="79"/>
      <c r="AU24" s="79"/>
      <c r="AV24" s="79"/>
    </row>
    <row r="25" spans="1:60" ht="15" customHeight="1" x14ac:dyDescent="0.35">
      <c r="D25" s="186"/>
      <c r="E25" s="89"/>
      <c r="F25" s="186"/>
      <c r="G25" s="186"/>
      <c r="AN25" s="79"/>
      <c r="AO25" s="79"/>
      <c r="AP25" s="79"/>
      <c r="AQ25" s="293">
        <f>COUNTIFS(F7:F19,"1",AL$7:AL$19,"&gt;=300")</f>
        <v>0</v>
      </c>
      <c r="AR25" s="294" t="s">
        <v>198</v>
      </c>
      <c r="AS25" s="324" t="e">
        <f>AQ25/Somatório!BH$5</f>
        <v>#DIV/0!</v>
      </c>
      <c r="AT25" s="79"/>
      <c r="AU25" s="79"/>
      <c r="AV25" s="79"/>
    </row>
    <row r="26" spans="1:60" ht="15" customHeight="1" x14ac:dyDescent="0.35">
      <c r="D26" s="186"/>
      <c r="E26" s="89"/>
      <c r="F26" s="186"/>
      <c r="G26" s="186"/>
      <c r="AN26" s="79"/>
      <c r="AO26" s="79"/>
      <c r="AP26" s="79"/>
      <c r="AQ26" s="295">
        <f>COUNTIFS(F7:F19,"1",AL$7:AL$19,"&gt;=400")</f>
        <v>0</v>
      </c>
      <c r="AR26" s="296" t="s">
        <v>199</v>
      </c>
      <c r="AS26" s="324" t="e">
        <f>AQ26/Somatório!BH$5</f>
        <v>#DIV/0!</v>
      </c>
      <c r="AT26" s="79"/>
      <c r="AU26" s="79"/>
      <c r="AV26" s="79"/>
    </row>
    <row r="27" spans="1:60" ht="15" customHeight="1" x14ac:dyDescent="0.35">
      <c r="D27" s="188"/>
      <c r="E27" s="89"/>
      <c r="F27" s="188"/>
      <c r="G27" s="188"/>
      <c r="AN27" s="177"/>
      <c r="AO27" s="79"/>
      <c r="AP27" s="79"/>
      <c r="AQ27" s="79"/>
      <c r="AR27" s="79"/>
      <c r="AS27" s="79"/>
      <c r="AT27" s="79"/>
      <c r="AU27" s="79"/>
      <c r="AV27" s="79"/>
      <c r="BH27" s="59" t="e">
        <f>AP30*1+AQ30*0.85+AR30*0.7</f>
        <v>#VALUE!</v>
      </c>
    </row>
    <row r="28" spans="1:60" ht="15" customHeight="1" thickBot="1" x14ac:dyDescent="0.4">
      <c r="D28" s="179"/>
      <c r="E28" s="89"/>
      <c r="F28" s="179"/>
      <c r="G28" s="179"/>
      <c r="AN28" s="79"/>
      <c r="AO28" s="79"/>
      <c r="AP28" s="281"/>
      <c r="AQ28" s="281" t="s">
        <v>205</v>
      </c>
      <c r="AR28" s="79"/>
      <c r="AS28" s="79"/>
      <c r="AT28" s="79"/>
      <c r="AU28" s="79"/>
      <c r="AV28" s="79"/>
    </row>
    <row r="29" spans="1:60" ht="15" customHeight="1" thickBot="1" x14ac:dyDescent="0.4">
      <c r="D29" s="179"/>
      <c r="E29" s="89"/>
      <c r="F29" s="179"/>
      <c r="G29" s="179"/>
      <c r="AN29" s="79"/>
      <c r="AO29" s="79"/>
      <c r="AP29" s="79"/>
      <c r="AQ29" s="291">
        <f>COUNTIFS(F7:F19,"2",AL$7:AL$19,"&lt;100")</f>
        <v>0</v>
      </c>
      <c r="AR29" s="292" t="s">
        <v>195</v>
      </c>
      <c r="AS29" s="323" t="e">
        <f>AQ29/Somatório!BI$5</f>
        <v>#DIV/0!</v>
      </c>
      <c r="AT29" s="79"/>
      <c r="AU29" s="79"/>
      <c r="AV29" s="79"/>
    </row>
    <row r="30" spans="1:60" ht="15" customHeight="1" thickBot="1" x14ac:dyDescent="0.4">
      <c r="D30" s="95"/>
      <c r="E30" s="96"/>
      <c r="F30" s="95"/>
      <c r="G30" s="95"/>
      <c r="AN30" s="79"/>
      <c r="AO30" s="79"/>
      <c r="AP30" s="79"/>
      <c r="AQ30" s="297">
        <f>COUNTIFS(F7:F19,"2",AL$7:AL$19,"&gt;=100")</f>
        <v>0</v>
      </c>
      <c r="AR30" s="294" t="s">
        <v>196</v>
      </c>
      <c r="AS30" s="323" t="e">
        <f>AQ30/Somatório!BI$5</f>
        <v>#DIV/0!</v>
      </c>
      <c r="AT30" s="79"/>
      <c r="AU30" s="79"/>
      <c r="AV30" s="79"/>
    </row>
    <row r="31" spans="1:60" ht="15" customHeight="1" thickBot="1" x14ac:dyDescent="0.4">
      <c r="D31" s="100"/>
      <c r="E31" s="100"/>
      <c r="F31" s="100"/>
      <c r="G31" s="100"/>
      <c r="AN31" s="79"/>
      <c r="AO31" s="79"/>
      <c r="AP31" s="79"/>
      <c r="AQ31" s="293">
        <f>COUNTIFS(F7:F19,"2",AL$7:AL$19,"&gt;=200")</f>
        <v>0</v>
      </c>
      <c r="AR31" s="294" t="s">
        <v>197</v>
      </c>
      <c r="AS31" s="323" t="e">
        <f>AQ31/Somatório!BI$5</f>
        <v>#DIV/0!</v>
      </c>
      <c r="AT31" s="79"/>
      <c r="AU31" s="79"/>
      <c r="AV31" s="79"/>
    </row>
    <row r="32" spans="1:60" ht="15" customHeight="1" thickBot="1" x14ac:dyDescent="0.4">
      <c r="D32" s="100"/>
      <c r="E32" s="100"/>
      <c r="F32" s="100"/>
      <c r="G32" s="100"/>
      <c r="AN32" s="79"/>
      <c r="AO32" s="79"/>
      <c r="AP32" s="79"/>
      <c r="AQ32" s="293">
        <f>COUNTIFS(F7:F19,"2",AL$7:AL$19,"&gt;=300")</f>
        <v>0</v>
      </c>
      <c r="AR32" s="294" t="s">
        <v>198</v>
      </c>
      <c r="AS32" s="323" t="e">
        <f>AQ32/Somatório!BI$5</f>
        <v>#DIV/0!</v>
      </c>
      <c r="AT32" s="79"/>
      <c r="AU32" s="79"/>
      <c r="AV32" s="79"/>
    </row>
    <row r="33" spans="4:48" ht="15" customHeight="1" x14ac:dyDescent="0.35">
      <c r="D33" s="100"/>
      <c r="E33" s="100"/>
      <c r="F33" s="100"/>
      <c r="G33" s="100"/>
      <c r="AN33" s="79"/>
      <c r="AO33" s="79"/>
      <c r="AP33" s="79"/>
      <c r="AQ33" s="295">
        <f>COUNTIFS(F7:F19,"2",AL$7:AL$19,"&gt;=400")</f>
        <v>0</v>
      </c>
      <c r="AR33" s="296" t="s">
        <v>199</v>
      </c>
      <c r="AS33" s="323" t="e">
        <f>AQ33/Somatório!BI$5</f>
        <v>#DIV/0!</v>
      </c>
      <c r="AT33" s="79"/>
      <c r="AU33" s="79"/>
      <c r="AV33" s="79"/>
    </row>
    <row r="34" spans="4:48" ht="15" customHeight="1" x14ac:dyDescent="0.35">
      <c r="D34" s="100"/>
      <c r="E34" s="100"/>
      <c r="F34" s="100"/>
      <c r="G34" s="100"/>
      <c r="AN34" s="79"/>
      <c r="AO34" s="79"/>
      <c r="AP34" s="79"/>
      <c r="AQ34" s="79"/>
      <c r="AR34" s="79"/>
      <c r="AS34" s="79"/>
      <c r="AT34" s="79"/>
      <c r="AU34" s="79"/>
      <c r="AV34" s="79"/>
    </row>
    <row r="35" spans="4:48" ht="15" customHeight="1" x14ac:dyDescent="0.35">
      <c r="D35" s="100"/>
      <c r="E35" s="100"/>
      <c r="F35" s="100"/>
      <c r="G35" s="100"/>
      <c r="AN35" s="79"/>
      <c r="AO35" s="79"/>
      <c r="AP35" s="79"/>
      <c r="AQ35" s="79"/>
      <c r="AR35" s="79"/>
      <c r="AS35" s="79"/>
      <c r="AT35" s="79"/>
      <c r="AU35" s="79"/>
      <c r="AV35" s="79"/>
    </row>
    <row r="36" spans="4:48" ht="15" customHeight="1" x14ac:dyDescent="0.35">
      <c r="D36" s="100"/>
      <c r="E36" s="100"/>
      <c r="F36" s="100"/>
      <c r="G36" s="100"/>
      <c r="AN36" s="79"/>
      <c r="AO36" s="351"/>
      <c r="AP36" s="351"/>
      <c r="AQ36" s="354" t="s">
        <v>244</v>
      </c>
      <c r="AR36" s="351"/>
      <c r="AS36" s="351"/>
      <c r="AT36" s="79"/>
      <c r="AU36" s="79"/>
      <c r="AV36" s="79"/>
    </row>
    <row r="37" spans="4:48" ht="15" customHeight="1" thickBot="1" x14ac:dyDescent="0.4">
      <c r="D37" s="100"/>
      <c r="E37" s="100"/>
      <c r="F37" s="100"/>
      <c r="G37" s="100"/>
      <c r="AN37" s="79"/>
      <c r="AO37" s="351"/>
      <c r="AP37" s="351"/>
      <c r="AQ37" s="352" t="s">
        <v>230</v>
      </c>
      <c r="AR37" s="351"/>
      <c r="AS37" s="351"/>
      <c r="AT37" s="79"/>
      <c r="AU37" s="79"/>
      <c r="AV37" s="79"/>
    </row>
    <row r="38" spans="4:48" ht="15" customHeight="1" thickBot="1" x14ac:dyDescent="0.4">
      <c r="D38" s="100"/>
      <c r="E38" s="100"/>
      <c r="F38" s="100"/>
      <c r="G38" s="100"/>
      <c r="AN38" s="79"/>
      <c r="AO38" s="351"/>
      <c r="AP38" s="351"/>
      <c r="AQ38" s="291">
        <f>COUNTIFS('Produção Científica'!I7:I19,"1",AL$7:AL$19,"&lt;100")</f>
        <v>0</v>
      </c>
      <c r="AR38" s="292" t="s">
        <v>195</v>
      </c>
      <c r="AS38" s="323" t="e">
        <f>AQ38/Geral!$F$10</f>
        <v>#DIV/0!</v>
      </c>
      <c r="AT38" s="79"/>
      <c r="AU38" s="79"/>
      <c r="AV38" s="79"/>
    </row>
    <row r="39" spans="4:48" ht="15" customHeight="1" thickBot="1" x14ac:dyDescent="0.4">
      <c r="D39" s="100"/>
      <c r="E39" s="100"/>
      <c r="F39" s="100"/>
      <c r="G39" s="100"/>
      <c r="AN39" s="79"/>
      <c r="AO39" s="351"/>
      <c r="AP39" s="351"/>
      <c r="AQ39" s="297">
        <f>COUNTIFS('Produção Científica'!I7:I19,"1",AL$7:AL$19,"&gt;=100")</f>
        <v>0</v>
      </c>
      <c r="AR39" s="294" t="s">
        <v>196</v>
      </c>
      <c r="AS39" s="323" t="e">
        <f>AQ39/Geral!$F$10</f>
        <v>#DIV/0!</v>
      </c>
      <c r="AT39" s="79"/>
      <c r="AU39" s="79"/>
      <c r="AV39" s="79"/>
    </row>
    <row r="40" spans="4:48" ht="15" customHeight="1" thickBot="1" x14ac:dyDescent="0.4">
      <c r="AN40" s="79"/>
      <c r="AO40" s="351"/>
      <c r="AP40" s="351"/>
      <c r="AQ40" s="293">
        <f>COUNTIFS('Produção Científica'!I7:I19,"1",AL$7:AL$19,"&gt;=200")</f>
        <v>0</v>
      </c>
      <c r="AR40" s="294" t="s">
        <v>197</v>
      </c>
      <c r="AS40" s="323" t="e">
        <f>AQ40/Geral!$F$10</f>
        <v>#DIV/0!</v>
      </c>
      <c r="AT40" s="79"/>
      <c r="AU40" s="79"/>
      <c r="AV40" s="79"/>
    </row>
    <row r="41" spans="4:48" ht="15" customHeight="1" thickBot="1" x14ac:dyDescent="0.4">
      <c r="AN41" s="79"/>
      <c r="AO41" s="351"/>
      <c r="AP41" s="351"/>
      <c r="AQ41" s="293">
        <f>COUNTIFS('Produção Científica'!I7:I19,"1",AL$7:AL$19,"&gt;=300")</f>
        <v>0</v>
      </c>
      <c r="AR41" s="294" t="s">
        <v>198</v>
      </c>
      <c r="AS41" s="323" t="e">
        <f>AQ41/Geral!$F$10</f>
        <v>#DIV/0!</v>
      </c>
      <c r="AT41" s="79"/>
      <c r="AU41" s="79"/>
      <c r="AV41" s="79"/>
    </row>
    <row r="42" spans="4:48" ht="15" customHeight="1" x14ac:dyDescent="0.35">
      <c r="AN42" s="79"/>
      <c r="AO42" s="351"/>
      <c r="AP42" s="351"/>
      <c r="AQ42" s="295">
        <f>COUNTIFS('Produção Científica'!I7:I19,"1",AL$7:AL$19,"&gt;=400")</f>
        <v>0</v>
      </c>
      <c r="AR42" s="296" t="s">
        <v>199</v>
      </c>
      <c r="AS42" s="323" t="e">
        <f>AQ42/Geral!$F$10</f>
        <v>#DIV/0!</v>
      </c>
      <c r="AT42" s="79"/>
      <c r="AU42" s="79"/>
      <c r="AV42" s="79"/>
    </row>
    <row r="43" spans="4:48" ht="15" customHeight="1" x14ac:dyDescent="0.35">
      <c r="AN43" s="79"/>
      <c r="AO43" s="79"/>
      <c r="AP43" s="79"/>
      <c r="AQ43" s="79"/>
      <c r="AR43" s="79"/>
      <c r="AS43" s="79"/>
      <c r="AT43" s="79"/>
      <c r="AU43" s="79"/>
      <c r="AV43" s="79"/>
    </row>
  </sheetData>
  <mergeCells count="10">
    <mergeCell ref="AO4:AT4"/>
    <mergeCell ref="AO5:AT5"/>
    <mergeCell ref="AO8:AT8"/>
    <mergeCell ref="AO7:AT7"/>
    <mergeCell ref="AN2:AU2"/>
    <mergeCell ref="H2:J2"/>
    <mergeCell ref="N2:P2"/>
    <mergeCell ref="T2:V2"/>
    <mergeCell ref="Z2:AB2"/>
    <mergeCell ref="AF2:AJ2"/>
  </mergeCells>
  <conditionalFormatting sqref="AT26 AT9:AT10 AT17">
    <cfRule type="iconSet" priority="79">
      <iconSet iconSet="3TrafficLights2">
        <cfvo type="percent" val="0"/>
        <cfvo type="percent" val="33"/>
        <cfvo type="num" val="300"/>
      </iconSet>
    </cfRule>
  </conditionalFormatting>
  <conditionalFormatting sqref="AT18">
    <cfRule type="iconSet" priority="78">
      <iconSet iconSet="3TrafficLights2">
        <cfvo type="percent" val="0"/>
        <cfvo type="percent" val="33"/>
        <cfvo type="num" val="300"/>
      </iconSet>
    </cfRule>
  </conditionalFormatting>
  <conditionalFormatting sqref="AT24:AT25">
    <cfRule type="iconSet" priority="76">
      <iconSet iconSet="3TrafficLights2">
        <cfvo type="percent" val="0"/>
        <cfvo type="percent" val="33"/>
        <cfvo type="num" val="300"/>
      </iconSet>
    </cfRule>
  </conditionalFormatting>
  <conditionalFormatting sqref="AT37">
    <cfRule type="iconSet" priority="74">
      <iconSet iconSet="3TrafficLights2">
        <cfvo type="percent" val="0"/>
        <cfvo type="percent" val="33"/>
        <cfvo type="num" val="300"/>
      </iconSet>
    </cfRule>
  </conditionalFormatting>
  <conditionalFormatting sqref="AT38:AT41">
    <cfRule type="iconSet" priority="73">
      <iconSet iconSet="3TrafficLights2">
        <cfvo type="percent" val="0"/>
        <cfvo type="percent" val="33"/>
        <cfvo type="num" val="300"/>
      </iconSet>
    </cfRule>
  </conditionalFormatting>
  <conditionalFormatting sqref="AM7:AM11 AM13:AM19">
    <cfRule type="containsText" dxfId="19" priority="66" operator="containsText" text="Não">
      <formula>NOT(ISERROR(SEARCH("Não",AM7)))</formula>
    </cfRule>
    <cfRule type="containsText" dxfId="18" priority="67" operator="containsText" text="Sim">
      <formula>NOT(ISERROR(SEARCH("Sim",AM7)))</formula>
    </cfRule>
  </conditionalFormatting>
  <conditionalFormatting sqref="AT27:AT36">
    <cfRule type="iconSet" priority="801">
      <iconSet iconSet="3TrafficLights2">
        <cfvo type="percent" val="0"/>
        <cfvo type="percent" val="33"/>
        <cfvo type="num" val="300"/>
      </iconSet>
    </cfRule>
  </conditionalFormatting>
  <conditionalFormatting sqref="AT42:AT43">
    <cfRule type="iconSet" priority="802">
      <iconSet iconSet="3TrafficLights2">
        <cfvo type="percent" val="0"/>
        <cfvo type="percent" val="33"/>
        <cfvo type="num" val="300"/>
      </iconSet>
    </cfRule>
  </conditionalFormatting>
  <conditionalFormatting sqref="D4:G4">
    <cfRule type="colorScale" priority="6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7:G19">
    <cfRule type="cellIs" dxfId="17" priority="56" operator="equal">
      <formula>0</formula>
    </cfRule>
  </conditionalFormatting>
  <conditionalFormatting sqref="E7:G19">
    <cfRule type="colorScale" priority="55">
      <colorScale>
        <cfvo type="num" val="0"/>
        <cfvo type="num" val="2"/>
        <color rgb="FFFF0000"/>
        <color rgb="FF00B0F0"/>
      </colorScale>
    </cfRule>
  </conditionalFormatting>
  <conditionalFormatting sqref="E7:G19">
    <cfRule type="colorScale" priority="98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J7:AJ19">
    <cfRule type="iconSet" priority="986">
      <iconSet iconSet="3TrafficLights2">
        <cfvo type="percent" val="0"/>
        <cfvo type="num" val="1"/>
        <cfvo type="num" val="3"/>
      </iconSet>
    </cfRule>
  </conditionalFormatting>
  <conditionalFormatting sqref="AI7:AI19">
    <cfRule type="iconSet" priority="987">
      <iconSet iconSet="3Symbols" reverse="1">
        <cfvo type="percent" val="0"/>
        <cfvo type="num" val="8" gte="0"/>
        <cfvo type="num" val="12" gte="0"/>
      </iconSet>
    </cfRule>
  </conditionalFormatting>
  <conditionalFormatting sqref="AH7:AH19">
    <cfRule type="iconSet" priority="988">
      <iconSet iconSet="3Symbols">
        <cfvo type="percent" val="0"/>
        <cfvo type="num" val="0" gte="0"/>
        <cfvo type="num" val="1"/>
      </iconSet>
    </cfRule>
  </conditionalFormatting>
  <conditionalFormatting sqref="H7:K19">
    <cfRule type="colorScale" priority="98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L7:AL19">
    <cfRule type="iconSet" priority="992">
      <iconSet iconSet="4TrafficLights">
        <cfvo type="percent" val="0"/>
        <cfvo type="num" val="100"/>
        <cfvo type="num" val="200"/>
        <cfvo type="num" val="300"/>
      </iconSet>
    </cfRule>
  </conditionalFormatting>
  <conditionalFormatting sqref="N7:Q7">
    <cfRule type="colorScale" priority="5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8:Q8">
    <cfRule type="colorScale" priority="4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9:Q9">
    <cfRule type="colorScale" priority="4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0:Q10">
    <cfRule type="colorScale" priority="4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1:Q12">
    <cfRule type="colorScale" priority="4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4:Q14">
    <cfRule type="colorScale" priority="4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3:Q13">
    <cfRule type="colorScale" priority="4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5:Q15">
    <cfRule type="colorScale" priority="4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6:Q16">
    <cfRule type="colorScale" priority="4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7:Q17">
    <cfRule type="colorScale" priority="4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8:Q18">
    <cfRule type="colorScale" priority="4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9:Q19">
    <cfRule type="colorScale" priority="3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7:W7">
    <cfRule type="colorScale" priority="3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8:W8">
    <cfRule type="colorScale" priority="3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9:W9">
    <cfRule type="colorScale" priority="3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10:W10">
    <cfRule type="colorScale" priority="3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11:W12">
    <cfRule type="colorScale" priority="3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14:W14">
    <cfRule type="colorScale" priority="3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13:W13">
    <cfRule type="colorScale" priority="3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15:W15">
    <cfRule type="colorScale" priority="3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16:W16">
    <cfRule type="colorScale" priority="2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17:W17">
    <cfRule type="colorScale" priority="2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18:W18">
    <cfRule type="colorScale" priority="2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T19:W19">
    <cfRule type="colorScale" priority="2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7:AC7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8:AC8">
    <cfRule type="colorScale" priority="2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9:AC9">
    <cfRule type="colorScale" priority="2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10:AC10">
    <cfRule type="colorScale" priority="2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11:AC12">
    <cfRule type="colorScale" priority="2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14:AC14">
    <cfRule type="colorScale" priority="2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13:AC13">
    <cfRule type="colorScale" priority="1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15:AC15">
    <cfRule type="colorScale" priority="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16:AC16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17:AC17">
    <cfRule type="colorScale" priority="1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18:AC18">
    <cfRule type="colorScale" priority="1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Z19:AC19">
    <cfRule type="colorScale" priority="1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M12">
    <cfRule type="containsText" dxfId="16" priority="6" operator="containsText" text="Não">
      <formula>NOT(ISERROR(SEARCH("Não",AM12)))</formula>
    </cfRule>
    <cfRule type="containsText" dxfId="15" priority="7" operator="containsText" text="Sim">
      <formula>NOT(ISERROR(SEARCH("Sim",AM12)))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8"/>
  <sheetViews>
    <sheetView workbookViewId="0">
      <pane xSplit="5" ySplit="10" topLeftCell="J11" activePane="bottomRight" state="frozen"/>
      <selection pane="topRight" activeCell="F1" sqref="F1"/>
      <selection pane="bottomLeft" activeCell="A11" sqref="A11"/>
      <selection pane="bottomRight" activeCell="L19" sqref="L19"/>
    </sheetView>
  </sheetViews>
  <sheetFormatPr defaultRowHeight="14.5" x14ac:dyDescent="0.35"/>
  <cols>
    <col min="1" max="1" width="11.7265625" bestFit="1" customWidth="1"/>
    <col min="2" max="2" width="34" bestFit="1" customWidth="1"/>
    <col min="3" max="3" width="9.453125" customWidth="1"/>
    <col min="4" max="4" width="16.54296875" style="229" customWidth="1"/>
    <col min="5" max="5" width="22.7265625" style="229" customWidth="1"/>
    <col min="6" max="6" width="28.453125" style="229" customWidth="1"/>
    <col min="7" max="7" width="41.54296875" style="232" customWidth="1"/>
    <col min="8" max="8" width="32.81640625" style="232" bestFit="1" customWidth="1"/>
    <col min="9" max="9" width="31.7265625" style="232" bestFit="1" customWidth="1"/>
    <col min="10" max="10" width="20.453125" style="232" bestFit="1" customWidth="1"/>
    <col min="11" max="11" width="15.26953125" bestFit="1" customWidth="1"/>
    <col min="12" max="12" width="19.1796875" customWidth="1"/>
  </cols>
  <sheetData>
    <row r="1" spans="1:12" ht="50.25" customHeight="1" x14ac:dyDescent="0.35">
      <c r="A1" s="425" t="s">
        <v>239</v>
      </c>
      <c r="B1" s="425"/>
      <c r="C1" s="425"/>
      <c r="D1" s="425"/>
      <c r="E1" s="425"/>
    </row>
    <row r="3" spans="1:12" x14ac:dyDescent="0.35">
      <c r="B3" t="s">
        <v>245</v>
      </c>
      <c r="D3" s="229" t="s">
        <v>143</v>
      </c>
    </row>
    <row r="5" spans="1:12" x14ac:dyDescent="0.35">
      <c r="E5" s="229" t="s">
        <v>260</v>
      </c>
      <c r="F5" s="229" t="s">
        <v>246</v>
      </c>
      <c r="G5" s="232" t="s">
        <v>248</v>
      </c>
      <c r="H5" s="232" t="s">
        <v>249</v>
      </c>
      <c r="I5" s="232" t="s">
        <v>250</v>
      </c>
      <c r="J5" s="232" t="s">
        <v>261</v>
      </c>
      <c r="K5" s="229" t="s">
        <v>142</v>
      </c>
      <c r="L5" s="229" t="s">
        <v>251</v>
      </c>
    </row>
    <row r="6" spans="1:12" x14ac:dyDescent="0.35">
      <c r="B6" s="378" t="s">
        <v>252</v>
      </c>
      <c r="C6" s="76"/>
      <c r="D6" s="380"/>
      <c r="E6" s="230"/>
      <c r="F6" s="229">
        <f>'Produção Científica'!AA7+'Produção Científica'!AJ7+'Produção Científica'!AS7+'Prod Tecnol'!Q14+'Prod Tecnol'!X14+'Prod Tecnol'!AE14+'Livros e Cap'!Q7+'Livros e Cap'!X7+'Livros e Cap'!AE7</f>
        <v>2120</v>
      </c>
      <c r="G6" s="280"/>
      <c r="H6" s="280"/>
      <c r="I6" s="231"/>
      <c r="J6" s="231"/>
      <c r="K6" s="385" t="s">
        <v>262</v>
      </c>
    </row>
    <row r="7" spans="1:12" x14ac:dyDescent="0.35">
      <c r="B7" s="378"/>
      <c r="C7" s="76"/>
      <c r="D7" s="380"/>
      <c r="E7" s="230"/>
      <c r="F7" s="229">
        <f>'Produção Científica'!AA8+'Produção Científica'!AJ8+'Produção Científica'!AS8+'Prod Tecnol'!Q8+'Prod Tecnol'!X8+'Prod Tecnol'!AE8+'Livros e Cap'!Q8+'Livros e Cap'!X8+'Livros e Cap'!AE8</f>
        <v>120</v>
      </c>
      <c r="G7" s="280"/>
      <c r="H7" s="280"/>
      <c r="I7" s="231"/>
      <c r="J7" s="231"/>
      <c r="K7" s="213"/>
    </row>
    <row r="8" spans="1:12" x14ac:dyDescent="0.35">
      <c r="B8" s="381"/>
      <c r="C8" s="76"/>
      <c r="D8" s="380"/>
      <c r="E8" s="230"/>
      <c r="F8" s="229">
        <f>'Produção Científica'!AA9+'Produção Científica'!AJ9+'Produção Científica'!AS9+'Prod Tecnol'!Q16+'Prod Tecnol'!X16+'Prod Tecnol'!AE16+'Livros e Cap'!Q9+'Livros e Cap'!X9+'Livros e Cap'!AE9</f>
        <v>395</v>
      </c>
      <c r="G8" s="279"/>
      <c r="H8" s="280"/>
      <c r="I8" s="231"/>
      <c r="J8" s="231"/>
      <c r="K8" s="213"/>
    </row>
    <row r="9" spans="1:12" x14ac:dyDescent="0.35">
      <c r="B9" s="381"/>
      <c r="C9" s="76"/>
      <c r="D9" s="380"/>
      <c r="E9" s="230"/>
      <c r="F9" s="229">
        <f>'Produção Científica'!AA10+'Produção Científica'!AJ10+'Produção Científica'!AS10+'Prod Tecnol'!Q10+'Prod Tecnol'!X10+'Prod Tecnol'!AE10+'Livros e Cap'!Q10+'Livros e Cap'!X10+'Livros e Cap'!AE10</f>
        <v>670</v>
      </c>
      <c r="G9" s="280"/>
      <c r="H9" s="231"/>
      <c r="I9" s="231"/>
      <c r="J9" s="231"/>
      <c r="K9" s="385"/>
    </row>
    <row r="10" spans="1:12" x14ac:dyDescent="0.35">
      <c r="B10" s="384"/>
      <c r="C10" s="76"/>
      <c r="D10" s="380"/>
      <c r="E10" s="230"/>
      <c r="F10" s="229">
        <f>'Produção Científica'!AA11+'Produção Científica'!AJ11+'Produção Científica'!AS11+'Prod Tecnol'!Q11+'Prod Tecnol'!X11+'Prod Tecnol'!AE11+'Livros e Cap'!Q11+'Livros e Cap'!X11+'Livros e Cap'!AE11</f>
        <v>295</v>
      </c>
      <c r="G10" s="280"/>
      <c r="H10" s="231"/>
      <c r="I10" s="231"/>
      <c r="J10" s="231"/>
      <c r="K10" s="385"/>
    </row>
    <row r="11" spans="1:12" x14ac:dyDescent="0.35">
      <c r="B11" s="384"/>
      <c r="C11" s="76"/>
      <c r="D11" s="380"/>
      <c r="E11" s="230"/>
      <c r="F11" s="229">
        <f>'Produção Científica'!AA12+'Produção Científica'!AJ12+'Produção Científica'!AS12+'Prod Tecnol'!Q12+'Prod Tecnol'!X12+'Prod Tecnol'!AE12+'Livros e Cap'!Q12+'Livros e Cap'!X12+'Livros e Cap'!AE12</f>
        <v>180</v>
      </c>
      <c r="G11" s="280"/>
      <c r="H11" s="231"/>
      <c r="I11" s="231"/>
      <c r="J11" s="231"/>
      <c r="K11" s="213"/>
    </row>
    <row r="12" spans="1:12" x14ac:dyDescent="0.35">
      <c r="B12" s="381"/>
      <c r="C12" s="76"/>
      <c r="D12" s="380"/>
      <c r="E12" s="230"/>
      <c r="F12" s="229">
        <f>'Produção Científica'!AA13+'Produção Científica'!AJ13+'Produção Científica'!AS13+'Prod Tecnol'!Q19+'Prod Tecnol'!X19+'Prod Tecnol'!AE19+'Livros e Cap'!Q13+'Livros e Cap'!X13+'Livros e Cap'!AE13</f>
        <v>1115</v>
      </c>
      <c r="G12" s="280"/>
      <c r="H12" s="231"/>
      <c r="I12" s="231"/>
      <c r="J12" s="231"/>
      <c r="K12" s="385"/>
    </row>
    <row r="13" spans="1:12" x14ac:dyDescent="0.35">
      <c r="B13" s="381"/>
      <c r="C13" s="76"/>
      <c r="D13" s="380"/>
      <c r="E13" s="230"/>
      <c r="F13" s="229">
        <f>'Produção Científica'!AA14+'Produção Científica'!AJ14+'Produção Científica'!AS14+'Prod Tecnol'!Q20+'Prod Tecnol'!X20+'Prod Tecnol'!AE20+'Livros e Cap'!Q14+'Livros e Cap'!X14+'Livros e Cap'!AE14</f>
        <v>25</v>
      </c>
      <c r="G13" s="280"/>
      <c r="H13" s="231"/>
      <c r="I13" s="231"/>
      <c r="J13" s="231"/>
      <c r="K13" s="213"/>
    </row>
    <row r="14" spans="1:12" x14ac:dyDescent="0.35">
      <c r="B14" s="381"/>
      <c r="C14" s="76"/>
      <c r="D14" s="380"/>
      <c r="E14" s="230"/>
      <c r="F14" s="229">
        <f>'Produção Científica'!AA15+'Produção Científica'!AJ15+'Produção Científica'!AS15+'Prod Tecnol'!Q21+'Prod Tecnol'!X21+'Prod Tecnol'!AE21+'Livros e Cap'!Q15+'Livros e Cap'!X15+'Livros e Cap'!AE15</f>
        <v>330</v>
      </c>
      <c r="G14" s="280"/>
      <c r="H14" s="231"/>
      <c r="I14" s="231"/>
      <c r="J14" s="231"/>
      <c r="K14" s="213"/>
    </row>
    <row r="15" spans="1:12" x14ac:dyDescent="0.35">
      <c r="B15" s="381"/>
      <c r="C15" s="76"/>
      <c r="D15" s="380"/>
      <c r="E15" s="230"/>
      <c r="F15" s="229">
        <f>'Produção Científica'!AA16+'Produção Científica'!AJ16+'Produção Científica'!AS16+'Prod Tecnol'!Q16+'Prod Tecnol'!X22+'Prod Tecnol'!AE22+'Livros e Cap'!Q16+'Livros e Cap'!X16+'Livros e Cap'!AE16</f>
        <v>710</v>
      </c>
      <c r="G15" s="280"/>
      <c r="H15" s="231"/>
      <c r="I15" s="231"/>
      <c r="J15" s="231"/>
      <c r="K15" s="385"/>
    </row>
    <row r="16" spans="1:12" x14ac:dyDescent="0.35">
      <c r="B16" s="381"/>
      <c r="C16" s="76"/>
      <c r="D16" s="380"/>
      <c r="E16" s="230"/>
      <c r="F16" s="229">
        <f>'Produção Científica'!AA17+'Produção Científica'!AJ17+'Produção Científica'!AS17+'Prod Tecnol'!Q17+'Prod Tecnol'!X17+'Prod Tecnol'!AE17+'Livros e Cap'!Q17+'Livros e Cap'!X17+'Livros e Cap'!AE17</f>
        <v>185</v>
      </c>
      <c r="G16" s="280"/>
      <c r="H16" s="280"/>
      <c r="I16" s="231"/>
      <c r="J16" s="231"/>
      <c r="K16" s="213"/>
    </row>
    <row r="17" spans="2:11" x14ac:dyDescent="0.35">
      <c r="B17" s="381"/>
      <c r="C17" s="76"/>
      <c r="D17" s="380"/>
      <c r="E17" s="230"/>
      <c r="F17" s="229">
        <f>'Produção Científica'!AA18+'Produção Científica'!AJ18+'Produção Científica'!AS18+'Prod Tecnol'!Q24+'Prod Tecnol'!X24+'Prod Tecnol'!AE24+'Livros e Cap'!Q18+'Livros e Cap'!X18+'Livros e Cap'!AE18</f>
        <v>1215</v>
      </c>
      <c r="G17" s="280"/>
      <c r="H17" s="280"/>
      <c r="I17" s="231"/>
      <c r="J17" s="231"/>
      <c r="K17" s="213"/>
    </row>
    <row r="18" spans="2:11" x14ac:dyDescent="0.35">
      <c r="B18" s="381"/>
      <c r="C18" s="76"/>
      <c r="D18" s="380"/>
      <c r="E18" s="230"/>
      <c r="F18" s="229">
        <f>'Produção Científica'!AA19+'Produção Científica'!AJ19+'Produção Científica'!AS19+'Prod Tecnol'!Q19+'Prod Tecnol'!X19+'Prod Tecnol'!AE19+'Livros e Cap'!Q19+'Livros e Cap'!X19+'Livros e Cap'!AE19</f>
        <v>345</v>
      </c>
      <c r="G18" s="280"/>
      <c r="H18" s="231"/>
      <c r="I18" s="231"/>
      <c r="J18" s="231"/>
      <c r="K18" s="385"/>
    </row>
  </sheetData>
  <mergeCells count="1">
    <mergeCell ref="A1:E1"/>
  </mergeCells>
  <conditionalFormatting sqref="E6:E18">
    <cfRule type="cellIs" dxfId="14" priority="73" operator="greaterThan">
      <formula>299</formula>
    </cfRule>
    <cfRule type="expression" dxfId="13" priority="74">
      <formula>"&gt;=300"</formula>
    </cfRule>
  </conditionalFormatting>
  <conditionalFormatting sqref="E7:E18">
    <cfRule type="cellIs" dxfId="12" priority="72" operator="lessThan">
      <formula>300</formula>
    </cfRule>
  </conditionalFormatting>
  <conditionalFormatting sqref="F6:F18">
    <cfRule type="cellIs" dxfId="11" priority="69" operator="greaterThan">
      <formula>449</formula>
    </cfRule>
  </conditionalFormatting>
  <conditionalFormatting sqref="F6:F18">
    <cfRule type="cellIs" dxfId="10" priority="64" operator="lessThan">
      <formula>450</formula>
    </cfRule>
  </conditionalFormatting>
  <conditionalFormatting sqref="J6:J18">
    <cfRule type="cellIs" dxfId="9" priority="55" operator="equal">
      <formula>"SIM"</formula>
    </cfRule>
  </conditionalFormatting>
  <conditionalFormatting sqref="J6:J18">
    <cfRule type="cellIs" dxfId="8" priority="54" operator="equal">
      <formula>"NÃO"</formula>
    </cfRule>
  </conditionalFormatting>
  <conditionalFormatting sqref="H18:I18 I6:I8 I16:I18 H9:I15">
    <cfRule type="cellIs" dxfId="7" priority="52" operator="equal">
      <formula>0</formula>
    </cfRule>
    <cfRule type="cellIs" dxfId="6" priority="53" operator="greaterThan">
      <formula>0</formula>
    </cfRule>
  </conditionalFormatting>
  <conditionalFormatting sqref="C6:C18">
    <cfRule type="cellIs" dxfId="5" priority="39" operator="equal">
      <formula>0</formula>
    </cfRule>
  </conditionalFormatting>
  <conditionalFormatting sqref="C6:C18">
    <cfRule type="colorScale" priority="38">
      <colorScale>
        <cfvo type="num" val="0"/>
        <cfvo type="num" val="2"/>
        <color rgb="FFFF0000"/>
        <color rgb="FF00B0F0"/>
      </colorScale>
    </cfRule>
  </conditionalFormatting>
  <conditionalFormatting sqref="C6:C18">
    <cfRule type="colorScale" priority="95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L41"/>
  <sheetViews>
    <sheetView zoomScaleNormal="100" workbookViewId="0">
      <selection activeCell="J27" sqref="J26:J27"/>
    </sheetView>
  </sheetViews>
  <sheetFormatPr defaultRowHeight="14.5" x14ac:dyDescent="0.35"/>
  <cols>
    <col min="2" max="2" width="57.7265625" bestFit="1" customWidth="1"/>
    <col min="3" max="3" width="11.7265625" bestFit="1" customWidth="1"/>
    <col min="4" max="4" width="9.54296875" customWidth="1"/>
    <col min="5" max="5" width="8.453125" bestFit="1" customWidth="1"/>
    <col min="6" max="6" width="8.7265625" customWidth="1"/>
    <col min="7" max="7" width="12" bestFit="1" customWidth="1"/>
    <col min="8" max="8" width="14.1796875" style="229" bestFit="1" customWidth="1"/>
    <col min="9" max="9" width="22.26953125" style="213" bestFit="1" customWidth="1"/>
    <col min="10" max="10" width="16.26953125" customWidth="1"/>
  </cols>
  <sheetData>
    <row r="3" spans="1:12" x14ac:dyDescent="0.35">
      <c r="A3" s="328"/>
      <c r="B3" t="s">
        <v>236</v>
      </c>
    </row>
    <row r="4" spans="1:12" x14ac:dyDescent="0.35">
      <c r="A4" s="329"/>
      <c r="B4" t="s">
        <v>237</v>
      </c>
      <c r="I4" s="353" t="s">
        <v>241</v>
      </c>
    </row>
    <row r="5" spans="1:12" x14ac:dyDescent="0.35">
      <c r="A5" s="330"/>
      <c r="B5" t="s">
        <v>238</v>
      </c>
      <c r="C5" s="426" t="s">
        <v>232</v>
      </c>
      <c r="D5" s="426"/>
      <c r="E5" s="426"/>
      <c r="F5" s="426"/>
      <c r="G5" s="426"/>
      <c r="H5" s="340" t="s">
        <v>233</v>
      </c>
      <c r="I5" s="348" t="s">
        <v>247</v>
      </c>
    </row>
    <row r="6" spans="1:12" ht="15" thickBot="1" x14ac:dyDescent="0.4">
      <c r="B6" s="282" t="s">
        <v>146</v>
      </c>
      <c r="C6" s="283" t="s">
        <v>148</v>
      </c>
      <c r="D6" s="284" t="s">
        <v>149</v>
      </c>
      <c r="E6" s="285" t="s">
        <v>150</v>
      </c>
      <c r="F6" s="286" t="s">
        <v>151</v>
      </c>
      <c r="G6" s="287" t="s">
        <v>152</v>
      </c>
      <c r="H6" s="289" t="s">
        <v>147</v>
      </c>
      <c r="I6" s="349" t="s">
        <v>147</v>
      </c>
      <c r="K6" s="349"/>
      <c r="L6" s="349"/>
    </row>
    <row r="7" spans="1:12" x14ac:dyDescent="0.35">
      <c r="A7">
        <v>1</v>
      </c>
      <c r="B7" s="326" t="s">
        <v>154</v>
      </c>
      <c r="C7" s="314">
        <v>4.5785022147442591</v>
      </c>
      <c r="D7" s="314">
        <v>3.6799079498490799</v>
      </c>
      <c r="E7" s="314">
        <v>2.7813136849539006</v>
      </c>
      <c r="F7" s="314">
        <v>1.8827194200587209</v>
      </c>
      <c r="G7" s="312" t="s">
        <v>221</v>
      </c>
      <c r="H7" s="331">
        <v>3.6428571428571428</v>
      </c>
      <c r="I7" s="355">
        <f>(Somatório!X4+Somatório!Y4)/Geral!G10</f>
        <v>0</v>
      </c>
      <c r="J7" s="347"/>
    </row>
    <row r="8" spans="1:12" x14ac:dyDescent="0.35">
      <c r="A8">
        <v>2</v>
      </c>
      <c r="B8" s="326" t="s">
        <v>163</v>
      </c>
      <c r="C8" s="314">
        <v>6.5735277963557008</v>
      </c>
      <c r="D8" s="314">
        <v>5.4129804944964963</v>
      </c>
      <c r="E8" s="314">
        <v>4.2524331926372918</v>
      </c>
      <c r="F8" s="314">
        <v>3.0918858907780877</v>
      </c>
      <c r="G8" s="312" t="s">
        <v>223</v>
      </c>
      <c r="H8" s="331">
        <v>5.3571428571428568</v>
      </c>
      <c r="I8" s="356">
        <f>(Somatório!X4+Somatório!Y4+Somatório!Z4+Somatório!AA4)/Geral!G10</f>
        <v>0</v>
      </c>
      <c r="J8" s="347"/>
    </row>
    <row r="9" spans="1:12" x14ac:dyDescent="0.35">
      <c r="A9">
        <v>3</v>
      </c>
      <c r="B9" s="326" t="s">
        <v>165</v>
      </c>
      <c r="C9" s="314">
        <v>7.9394034952959025</v>
      </c>
      <c r="D9" s="314">
        <v>6.624599934958816</v>
      </c>
      <c r="E9" s="314">
        <v>5.3097963746217296</v>
      </c>
      <c r="F9" s="314">
        <v>3.9949928142846431</v>
      </c>
      <c r="G9" s="312" t="s">
        <v>225</v>
      </c>
      <c r="H9" s="332">
        <v>7.5714285714285712</v>
      </c>
      <c r="I9" s="356">
        <f>SUM(Somatório!X4:AD4)/Geral!G10</f>
        <v>0</v>
      </c>
      <c r="J9" s="347"/>
    </row>
    <row r="10" spans="1:12" x14ac:dyDescent="0.35">
      <c r="A10">
        <v>4</v>
      </c>
      <c r="B10" s="326" t="s">
        <v>156</v>
      </c>
      <c r="C10" s="313">
        <v>0.67224828144090687</v>
      </c>
      <c r="D10" s="313">
        <v>0.56162317132428974</v>
      </c>
      <c r="E10" s="313">
        <v>0.45099806120767255</v>
      </c>
      <c r="F10" s="313">
        <v>0.34037295109105536</v>
      </c>
      <c r="G10" s="313" t="s">
        <v>211</v>
      </c>
      <c r="H10" s="339">
        <v>0.56999999999999995</v>
      </c>
      <c r="I10" s="357" t="e">
        <f>Somatório!$BI36</f>
        <v>#DIV/0!</v>
      </c>
      <c r="J10" s="347"/>
    </row>
    <row r="11" spans="1:12" x14ac:dyDescent="0.35">
      <c r="A11">
        <v>5</v>
      </c>
      <c r="B11" s="326" t="s">
        <v>158</v>
      </c>
      <c r="C11" s="313">
        <v>0.35911988526482397</v>
      </c>
      <c r="D11" s="313">
        <v>0.27269536094731611</v>
      </c>
      <c r="E11" s="313">
        <v>0.18627083662980823</v>
      </c>
      <c r="F11" s="313">
        <v>9.9846312312300345E-2</v>
      </c>
      <c r="G11" s="313" t="s">
        <v>212</v>
      </c>
      <c r="H11" s="334">
        <v>0.21428571428571427</v>
      </c>
      <c r="I11" s="357" t="e">
        <f>Somatório!BI37</f>
        <v>#DIV/0!</v>
      </c>
      <c r="J11" s="347"/>
    </row>
    <row r="12" spans="1:12" x14ac:dyDescent="0.35">
      <c r="A12">
        <v>6</v>
      </c>
      <c r="B12" s="326" t="s">
        <v>157</v>
      </c>
      <c r="C12" s="313">
        <v>0.17300875273308808</v>
      </c>
      <c r="D12" s="313">
        <v>0.11552237768407703</v>
      </c>
      <c r="E12" s="313">
        <v>5.8036002635065975E-2</v>
      </c>
      <c r="F12" s="313">
        <v>0.01</v>
      </c>
      <c r="G12" s="313" t="s">
        <v>178</v>
      </c>
      <c r="H12" s="334">
        <v>7.1428571428571425E-2</v>
      </c>
      <c r="I12" s="357" t="e">
        <f>Somatório!BI38</f>
        <v>#DIV/0!</v>
      </c>
      <c r="J12" s="347"/>
    </row>
    <row r="13" spans="1:12" x14ac:dyDescent="0.35">
      <c r="A13">
        <v>7</v>
      </c>
      <c r="B13" s="326" t="s">
        <v>159</v>
      </c>
      <c r="C13" s="313">
        <v>0.10089719482095832</v>
      </c>
      <c r="D13" s="313">
        <v>5.8527663823285898E-2</v>
      </c>
      <c r="E13" s="313">
        <v>0.02</v>
      </c>
      <c r="F13" s="313">
        <v>0.01</v>
      </c>
      <c r="G13" s="313" t="s">
        <v>178</v>
      </c>
      <c r="H13" s="335">
        <v>0</v>
      </c>
      <c r="I13" s="357" t="e">
        <f>Somatório!BI39</f>
        <v>#DIV/0!</v>
      </c>
      <c r="J13" s="347"/>
    </row>
    <row r="14" spans="1:12" x14ac:dyDescent="0.35">
      <c r="A14">
        <v>8</v>
      </c>
      <c r="B14" s="326" t="s">
        <v>160</v>
      </c>
      <c r="C14" s="313">
        <v>0.55481930077444719</v>
      </c>
      <c r="D14" s="313">
        <v>0.43725449694588248</v>
      </c>
      <c r="E14" s="313">
        <v>0.31968969311731776</v>
      </c>
      <c r="F14" s="313">
        <v>0.202124889288753</v>
      </c>
      <c r="G14" s="313" t="s">
        <v>214</v>
      </c>
      <c r="H14" s="334">
        <v>0.35714285714285715</v>
      </c>
      <c r="I14" s="358" t="e">
        <f>3/Geral!F10</f>
        <v>#DIV/0!</v>
      </c>
      <c r="J14" s="347"/>
    </row>
    <row r="15" spans="1:12" x14ac:dyDescent="0.35">
      <c r="A15">
        <v>9</v>
      </c>
      <c r="B15" s="326" t="s">
        <v>200</v>
      </c>
      <c r="C15" s="314">
        <v>180.82701675798884</v>
      </c>
      <c r="D15" s="314">
        <v>122.23913163941347</v>
      </c>
      <c r="E15" s="314">
        <v>63.6512465208381</v>
      </c>
      <c r="F15" s="314">
        <v>5.0633614022627285</v>
      </c>
      <c r="G15" s="312" t="s">
        <v>218</v>
      </c>
      <c r="H15" s="336">
        <v>25</v>
      </c>
      <c r="I15" s="356">
        <f>Somatório!AL4/Geral!G10</f>
        <v>0</v>
      </c>
      <c r="J15" s="347"/>
    </row>
    <row r="16" spans="1:12" x14ac:dyDescent="0.35">
      <c r="A16">
        <v>10</v>
      </c>
      <c r="B16" s="326" t="s">
        <v>161</v>
      </c>
      <c r="C16" s="314">
        <v>0.86240671940524005</v>
      </c>
      <c r="D16" s="314">
        <v>0.55503400771141254</v>
      </c>
      <c r="E16" s="314">
        <v>0.24766129601758508</v>
      </c>
      <c r="F16" s="314">
        <v>0.01</v>
      </c>
      <c r="G16" s="312" t="s">
        <v>219</v>
      </c>
      <c r="H16" s="331">
        <v>0.36</v>
      </c>
      <c r="I16" s="356">
        <f>(Somatório!AF4+Somatório!AG4+Somatório!AH4+Somatório!AI4+Somatório!AJ4)/Geral!G10</f>
        <v>0</v>
      </c>
      <c r="J16" s="347"/>
    </row>
    <row r="17" spans="1:10" x14ac:dyDescent="0.35">
      <c r="A17">
        <v>11</v>
      </c>
      <c r="B17" s="326" t="s">
        <v>176</v>
      </c>
      <c r="C17" s="317" t="s">
        <v>184</v>
      </c>
      <c r="D17" s="315" t="s">
        <v>185</v>
      </c>
      <c r="E17" s="316" t="s">
        <v>186</v>
      </c>
      <c r="F17" s="318" t="s">
        <v>187</v>
      </c>
      <c r="G17" s="319" t="s">
        <v>188</v>
      </c>
      <c r="H17" s="337">
        <v>10</v>
      </c>
      <c r="I17" s="356">
        <v>10</v>
      </c>
      <c r="J17" s="347"/>
    </row>
    <row r="18" spans="1:10" x14ac:dyDescent="0.35">
      <c r="A18">
        <v>12</v>
      </c>
      <c r="B18" s="288" t="s">
        <v>153</v>
      </c>
      <c r="C18" s="314">
        <v>1.8011968295003484</v>
      </c>
      <c r="D18" s="314">
        <v>1.3996615064609104</v>
      </c>
      <c r="E18" s="314">
        <v>0.9981261834214723</v>
      </c>
      <c r="F18" s="314">
        <v>0.59659086038203413</v>
      </c>
      <c r="G18" s="312" t="s">
        <v>220</v>
      </c>
      <c r="H18" s="332">
        <v>1.7777777777777777</v>
      </c>
      <c r="I18" s="356">
        <f>(Orientação!AF4+(2*Orientação!AG4))/36</f>
        <v>0</v>
      </c>
      <c r="J18" s="347"/>
    </row>
    <row r="19" spans="1:10" x14ac:dyDescent="0.35">
      <c r="A19">
        <v>13</v>
      </c>
      <c r="B19" s="288" t="s">
        <v>162</v>
      </c>
      <c r="C19" s="314">
        <v>4.9984171537031392E-2</v>
      </c>
      <c r="D19" s="314">
        <v>2.0290930432822693E-2</v>
      </c>
      <c r="E19" s="314">
        <v>0.02</v>
      </c>
      <c r="F19" s="314">
        <v>0.01</v>
      </c>
      <c r="G19" s="312" t="s">
        <v>219</v>
      </c>
      <c r="H19" s="338">
        <v>0</v>
      </c>
      <c r="I19" s="359">
        <v>0</v>
      </c>
      <c r="J19" s="347"/>
    </row>
    <row r="20" spans="1:10" x14ac:dyDescent="0.35">
      <c r="A20">
        <v>14</v>
      </c>
      <c r="B20" s="288" t="s">
        <v>155</v>
      </c>
      <c r="C20" s="314">
        <v>1.1603946981974689</v>
      </c>
      <c r="D20" s="314">
        <v>0.79545882786881239</v>
      </c>
      <c r="E20" s="314">
        <v>0.43052295754015579</v>
      </c>
      <c r="F20" s="314">
        <v>6.5587087211499195E-2</v>
      </c>
      <c r="G20" s="312" t="s">
        <v>222</v>
      </c>
      <c r="H20" s="331">
        <v>0.5</v>
      </c>
      <c r="I20" s="356">
        <f>SUM(Somatório!X5:Y5)/Geral!G10</f>
        <v>0</v>
      </c>
      <c r="J20" s="347"/>
    </row>
    <row r="21" spans="1:10" x14ac:dyDescent="0.35">
      <c r="A21">
        <v>15</v>
      </c>
      <c r="B21" s="288" t="s">
        <v>164</v>
      </c>
      <c r="C21" s="314">
        <v>1.7060982039227</v>
      </c>
      <c r="D21" s="314">
        <v>1.1834568605834299</v>
      </c>
      <c r="E21" s="314">
        <v>0.66081551724415677</v>
      </c>
      <c r="F21" s="314">
        <v>0.13817417390488362</v>
      </c>
      <c r="G21" s="312" t="s">
        <v>224</v>
      </c>
      <c r="H21" s="331">
        <v>1.0714285714285714</v>
      </c>
      <c r="I21" s="356" t="e">
        <f>SUM(Somatório!X5:AA5)/Geral!F10</f>
        <v>#DIV/0!</v>
      </c>
      <c r="J21" s="347"/>
    </row>
    <row r="22" spans="1:10" x14ac:dyDescent="0.35">
      <c r="A22">
        <v>16</v>
      </c>
      <c r="B22" s="288" t="s">
        <v>166</v>
      </c>
      <c r="C22" s="314">
        <v>2.1133053032414733</v>
      </c>
      <c r="D22" s="314">
        <v>1.4940364096537964</v>
      </c>
      <c r="E22" s="314">
        <v>0.87476751606611924</v>
      </c>
      <c r="F22" s="314">
        <v>0.25549862247844213</v>
      </c>
      <c r="G22" s="312" t="s">
        <v>226</v>
      </c>
      <c r="H22" s="332">
        <v>2.0714285714285716</v>
      </c>
      <c r="I22" s="356">
        <f>SUM(Somatório!X5:AD5)/Geral!G10</f>
        <v>0</v>
      </c>
      <c r="J22" s="347"/>
    </row>
    <row r="23" spans="1:10" x14ac:dyDescent="0.35">
      <c r="A23">
        <v>17</v>
      </c>
      <c r="B23" s="288" t="s">
        <v>167</v>
      </c>
      <c r="C23" s="314">
        <v>0.41987041016201526</v>
      </c>
      <c r="D23" s="314">
        <v>0.30173857254736364</v>
      </c>
      <c r="E23" s="314">
        <v>0.18360673493271201</v>
      </c>
      <c r="F23" s="314">
        <v>6.5474897318060415E-2</v>
      </c>
      <c r="G23" s="312" t="s">
        <v>222</v>
      </c>
      <c r="H23" s="336">
        <v>7.5268817204301078E-2</v>
      </c>
      <c r="I23" s="356" t="e">
        <f>SUM(Somatório!X5:Y5)/Orientação!AJ4</f>
        <v>#DIV/0!</v>
      </c>
      <c r="J23" s="347"/>
    </row>
    <row r="24" spans="1:10" x14ac:dyDescent="0.35">
      <c r="A24">
        <v>18</v>
      </c>
      <c r="B24" s="288" t="s">
        <v>168</v>
      </c>
      <c r="C24" s="314">
        <v>2.9790150914441997</v>
      </c>
      <c r="D24" s="314">
        <v>2.4162096094486261</v>
      </c>
      <c r="E24" s="314">
        <v>1.8534041274530524</v>
      </c>
      <c r="F24" s="314">
        <v>1.2905986454574789</v>
      </c>
      <c r="G24" s="312" t="s">
        <v>227</v>
      </c>
      <c r="H24" s="338">
        <v>0.80645161290322576</v>
      </c>
      <c r="I24" s="356" t="e">
        <f>SUM(Somatório!X5:AA5)/Orientação!AJ4</f>
        <v>#DIV/0!</v>
      </c>
      <c r="J24" s="347"/>
    </row>
    <row r="25" spans="1:10" x14ac:dyDescent="0.35">
      <c r="A25">
        <v>19</v>
      </c>
      <c r="B25" s="288" t="s">
        <v>169</v>
      </c>
      <c r="C25" s="314">
        <v>0.78366963086027741</v>
      </c>
      <c r="D25" s="314">
        <v>0.58180106581281943</v>
      </c>
      <c r="E25" s="314">
        <v>0.37993250076536145</v>
      </c>
      <c r="F25" s="314">
        <v>0.17806393571790352</v>
      </c>
      <c r="G25" s="312" t="s">
        <v>228</v>
      </c>
      <c r="H25" s="336">
        <v>0.31182795698924731</v>
      </c>
      <c r="I25" s="356" t="e">
        <f>SUM(Somatório!X5:AD5)/Orientação!AJ4</f>
        <v>#DIV/0!</v>
      </c>
      <c r="J25" s="347"/>
    </row>
    <row r="26" spans="1:10" x14ac:dyDescent="0.35">
      <c r="A26">
        <v>20</v>
      </c>
      <c r="B26" s="288" t="s">
        <v>170</v>
      </c>
      <c r="C26" s="313">
        <v>0.30567473549823126</v>
      </c>
      <c r="D26" s="313">
        <v>0.2300828940205463</v>
      </c>
      <c r="E26" s="313">
        <v>0.15449105254286133</v>
      </c>
      <c r="F26" s="313">
        <v>7.8899211065176333E-2</v>
      </c>
      <c r="G26" s="313" t="s">
        <v>213</v>
      </c>
      <c r="H26" s="339">
        <v>0.27</v>
      </c>
      <c r="I26" s="357" t="e">
        <f>SUM(Somatório!X5:AD5)/SUM(Somatório!X4:AD4)</f>
        <v>#DIV/0!</v>
      </c>
      <c r="J26" s="347"/>
    </row>
    <row r="27" spans="1:10" x14ac:dyDescent="0.35">
      <c r="A27">
        <v>21</v>
      </c>
      <c r="B27" s="288" t="s">
        <v>171</v>
      </c>
      <c r="C27" s="313">
        <v>0.91191765152653892</v>
      </c>
      <c r="D27" s="313">
        <v>0.8351779066481978</v>
      </c>
      <c r="E27" s="313">
        <v>0.75843816176985668</v>
      </c>
      <c r="F27" s="313">
        <v>0.68169841689151545</v>
      </c>
      <c r="G27" s="313" t="s">
        <v>215</v>
      </c>
      <c r="H27" s="333">
        <v>1</v>
      </c>
      <c r="I27" s="357">
        <f>Orientação!AU16/Geral!G10</f>
        <v>0</v>
      </c>
      <c r="J27" s="347"/>
    </row>
    <row r="28" spans="1:10" x14ac:dyDescent="0.35">
      <c r="A28">
        <v>22</v>
      </c>
      <c r="B28" s="288" t="s">
        <v>234</v>
      </c>
      <c r="C28" s="313">
        <v>0.85417326984220787</v>
      </c>
      <c r="D28" s="313">
        <v>0.76267161575396547</v>
      </c>
      <c r="E28" s="313">
        <v>0.67116996166572307</v>
      </c>
      <c r="F28" s="313">
        <v>0.57966830757748078</v>
      </c>
      <c r="G28" s="313" t="s">
        <v>216</v>
      </c>
      <c r="H28" s="334">
        <v>0.71</v>
      </c>
      <c r="I28" s="358" t="e">
        <f>Orientação!AS39</f>
        <v>#DIV/0!</v>
      </c>
      <c r="J28" s="347"/>
    </row>
    <row r="29" spans="1:10" x14ac:dyDescent="0.35">
      <c r="A29">
        <v>23</v>
      </c>
      <c r="B29" s="288" t="s">
        <v>172</v>
      </c>
      <c r="C29" s="313">
        <v>0.83452944427939824</v>
      </c>
      <c r="D29" s="313">
        <v>0.74039705294623726</v>
      </c>
      <c r="E29" s="313">
        <v>0.64626466161307627</v>
      </c>
      <c r="F29" s="313">
        <v>0.55213227027991518</v>
      </c>
      <c r="G29" s="313" t="s">
        <v>217</v>
      </c>
      <c r="H29" s="335">
        <v>0.21</v>
      </c>
      <c r="I29" s="357" t="e">
        <f>Somatório!BI30</f>
        <v>#DIV/0!</v>
      </c>
      <c r="J29" s="347"/>
    </row>
    <row r="30" spans="1:10" x14ac:dyDescent="0.35">
      <c r="A30">
        <v>24</v>
      </c>
      <c r="B30" s="288" t="s">
        <v>201</v>
      </c>
      <c r="C30" s="314">
        <v>76.081412793933794</v>
      </c>
      <c r="D30" s="314">
        <v>41.569253392613874</v>
      </c>
      <c r="E30" s="314">
        <v>7.0570939912939608</v>
      </c>
      <c r="F30" s="314">
        <v>0.01</v>
      </c>
      <c r="G30" s="312" t="s">
        <v>219</v>
      </c>
      <c r="H30" s="331">
        <v>15</v>
      </c>
      <c r="I30" s="356">
        <f>Somatório!AL5/Geral!G10</f>
        <v>0</v>
      </c>
      <c r="J30" s="347"/>
    </row>
    <row r="31" spans="1:10" x14ac:dyDescent="0.35">
      <c r="A31">
        <v>25</v>
      </c>
      <c r="B31" s="288" t="s">
        <v>202</v>
      </c>
      <c r="C31" s="314">
        <v>30.022038486679008</v>
      </c>
      <c r="D31" s="314">
        <v>16.419752307851457</v>
      </c>
      <c r="E31" s="314">
        <v>2.8174661290239076</v>
      </c>
      <c r="F31" s="314">
        <v>0.01</v>
      </c>
      <c r="G31" s="312" t="s">
        <v>219</v>
      </c>
      <c r="H31" s="336">
        <v>2.2599999999999998</v>
      </c>
      <c r="I31" s="356" t="e">
        <f>Somatório!AL5/Orientação!AJ4</f>
        <v>#DIV/0!</v>
      </c>
      <c r="J31" s="347"/>
    </row>
    <row r="32" spans="1:10" x14ac:dyDescent="0.35">
      <c r="A32">
        <v>26</v>
      </c>
      <c r="B32" s="288" t="s">
        <v>173</v>
      </c>
      <c r="C32" s="314">
        <v>0.47557766016005476</v>
      </c>
      <c r="D32" s="314">
        <v>0.25193830192843719</v>
      </c>
      <c r="E32" s="314">
        <v>2.8298943696819595E-2</v>
      </c>
      <c r="F32" s="314">
        <v>0.01</v>
      </c>
      <c r="G32" s="312" t="s">
        <v>219</v>
      </c>
      <c r="H32" s="331">
        <v>0.21</v>
      </c>
      <c r="I32" s="356">
        <f>SUM(Somatório!AF5:AJ5)/Geral!G10</f>
        <v>0</v>
      </c>
      <c r="J32" s="347"/>
    </row>
    <row r="33" spans="1:9" x14ac:dyDescent="0.35">
      <c r="A33">
        <v>27</v>
      </c>
      <c r="B33" s="288" t="s">
        <v>174</v>
      </c>
      <c r="C33" s="314">
        <v>0.25668631364011102</v>
      </c>
      <c r="D33" s="314">
        <v>0.11379799427522737</v>
      </c>
      <c r="E33" s="314">
        <v>0.02</v>
      </c>
      <c r="F33" s="314">
        <v>0.01</v>
      </c>
      <c r="G33" s="312" t="s">
        <v>219</v>
      </c>
      <c r="H33" s="331">
        <v>0.03</v>
      </c>
      <c r="I33" s="360" t="e">
        <f>SUM(Somatório!AF5:AJ5)/Orientação!AJ4</f>
        <v>#DIV/0!</v>
      </c>
    </row>
    <row r="34" spans="1:9" x14ac:dyDescent="0.35">
      <c r="A34">
        <v>28</v>
      </c>
      <c r="B34" s="288" t="s">
        <v>177</v>
      </c>
      <c r="C34" s="317" t="s">
        <v>189</v>
      </c>
      <c r="D34" s="315" t="s">
        <v>190</v>
      </c>
      <c r="E34" s="316" t="s">
        <v>191</v>
      </c>
      <c r="F34" s="318" t="s">
        <v>192</v>
      </c>
      <c r="G34" s="319" t="s">
        <v>193</v>
      </c>
      <c r="H34" s="337">
        <v>10</v>
      </c>
      <c r="I34" s="356">
        <v>10</v>
      </c>
    </row>
    <row r="35" spans="1:9" ht="15" thickBot="1" x14ac:dyDescent="0.4">
      <c r="A35">
        <v>29</v>
      </c>
      <c r="B35" s="327" t="s">
        <v>175</v>
      </c>
      <c r="C35" s="317" t="s">
        <v>179</v>
      </c>
      <c r="D35" s="315" t="s">
        <v>180</v>
      </c>
      <c r="E35" s="316" t="s">
        <v>181</v>
      </c>
      <c r="F35" s="318" t="s">
        <v>182</v>
      </c>
      <c r="G35" s="319" t="s">
        <v>183</v>
      </c>
      <c r="H35" s="332">
        <v>9</v>
      </c>
      <c r="I35" s="361">
        <v>9</v>
      </c>
    </row>
    <row r="37" spans="1:9" x14ac:dyDescent="0.35">
      <c r="G37" s="341"/>
      <c r="H37" s="346">
        <f>3/29</f>
        <v>0.10344827586206896</v>
      </c>
      <c r="I37" s="362"/>
    </row>
    <row r="38" spans="1:9" x14ac:dyDescent="0.35">
      <c r="G38" s="342"/>
      <c r="H38" s="346">
        <f>6/29</f>
        <v>0.20689655172413793</v>
      </c>
      <c r="I38" s="362"/>
    </row>
    <row r="39" spans="1:9" x14ac:dyDescent="0.35">
      <c r="G39" s="343"/>
      <c r="H39" s="346">
        <f>12/29</f>
        <v>0.41379310344827586</v>
      </c>
      <c r="I39" s="363"/>
    </row>
    <row r="40" spans="1:9" x14ac:dyDescent="0.35">
      <c r="G40" s="344"/>
      <c r="H40" s="346">
        <f>4/29</f>
        <v>0.13793103448275862</v>
      </c>
      <c r="I40" s="363"/>
    </row>
    <row r="41" spans="1:9" x14ac:dyDescent="0.35">
      <c r="G41" s="345"/>
      <c r="H41" s="346">
        <f>4/29</f>
        <v>0.13793103448275862</v>
      </c>
      <c r="I41" s="363"/>
    </row>
  </sheetData>
  <sortState xmlns:xlrd2="http://schemas.microsoft.com/office/spreadsheetml/2017/richdata2" ref="A7:I35">
    <sortCondition ref="A7"/>
  </sortState>
  <mergeCells count="1">
    <mergeCell ref="C5:G5"/>
  </mergeCells>
  <conditionalFormatting sqref="C7:C35">
    <cfRule type="cellIs" dxfId="4" priority="16" operator="notEqual">
      <formula>""</formula>
    </cfRule>
  </conditionalFormatting>
  <conditionalFormatting sqref="D7:D35">
    <cfRule type="cellIs" dxfId="3" priority="17" operator="notEqual">
      <formula>""</formula>
    </cfRule>
  </conditionalFormatting>
  <conditionalFormatting sqref="E7:E35">
    <cfRule type="cellIs" dxfId="2" priority="18" operator="notEqual">
      <formula>""</formula>
    </cfRule>
  </conditionalFormatting>
  <conditionalFormatting sqref="F7:F35">
    <cfRule type="cellIs" dxfId="1" priority="19" operator="notEqual">
      <formula>""</formula>
    </cfRule>
  </conditionalFormatting>
  <conditionalFormatting sqref="G7:G35">
    <cfRule type="cellIs" dxfId="0" priority="20" operator="not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</vt:lpstr>
      <vt:lpstr>Produção Científica</vt:lpstr>
      <vt:lpstr>Prod Tecnol</vt:lpstr>
      <vt:lpstr>Livros e Cap</vt:lpstr>
      <vt:lpstr>Somatório</vt:lpstr>
      <vt:lpstr>Orientação</vt:lpstr>
      <vt:lpstr>Recredenciamento</vt:lpstr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Odir</dc:creator>
  <cp:lastModifiedBy>Administrador</cp:lastModifiedBy>
  <dcterms:created xsi:type="dcterms:W3CDTF">2017-10-30T10:48:35Z</dcterms:created>
  <dcterms:modified xsi:type="dcterms:W3CDTF">2021-08-09T13:55:17Z</dcterms:modified>
</cp:coreProperties>
</file>